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210" windowWidth="12120" windowHeight="9120" activeTab="4"/>
  </bookViews>
  <sheets>
    <sheet name="CPL" sheetId="1" r:id="rId1"/>
    <sheet name="CPL(2)" sheetId="2" r:id="rId2"/>
    <sheet name="CBS" sheetId="3" r:id="rId3"/>
    <sheet name="CCIE" sheetId="4" r:id="rId4"/>
    <sheet name="CCF" sheetId="5" r:id="rId5"/>
  </sheets>
  <definedNames/>
  <calcPr fullCalcOnLoad="1"/>
</workbook>
</file>

<file path=xl/sharedStrings.xml><?xml version="1.0" encoding="utf-8"?>
<sst xmlns="http://schemas.openxmlformats.org/spreadsheetml/2006/main" count="256" uniqueCount="145">
  <si>
    <t>DATAPREP HOLDINGS BHD</t>
  </si>
  <si>
    <t>CONDENSED CONSOLIDATED INCOME STATEMENTS</t>
  </si>
  <si>
    <t>Part A2 : SUMMARY OF KEY FINANCIAL INFORMATION</t>
  </si>
  <si>
    <t>Summary of key Financial Information for the financial period ended</t>
  </si>
  <si>
    <t>*</t>
  </si>
  <si>
    <t>INDIVIDUAL QUARTER</t>
  </si>
  <si>
    <t>CUMULATIVE QUARTER</t>
  </si>
  <si>
    <t>CURRENT YEAR</t>
  </si>
  <si>
    <t>PRECEDING YEAR</t>
  </si>
  <si>
    <t>QUARTER *</t>
  </si>
  <si>
    <t>CORRESPONDING</t>
  </si>
  <si>
    <t>TO DATE *</t>
  </si>
  <si>
    <t>QUARTER</t>
  </si>
  <si>
    <t>PERIOD</t>
  </si>
  <si>
    <t>RM'000</t>
  </si>
  <si>
    <t>Revenue</t>
  </si>
  <si>
    <t>Profit/(Loss) before tax</t>
  </si>
  <si>
    <t xml:space="preserve">Profit /(loss) after tax and </t>
  </si>
  <si>
    <t>minority interest</t>
  </si>
  <si>
    <t xml:space="preserve">Net profit/(loss) for the </t>
  </si>
  <si>
    <t>period</t>
  </si>
  <si>
    <t xml:space="preserve">Basic earning/(loss) per </t>
  </si>
  <si>
    <t>share (sen)</t>
  </si>
  <si>
    <t>Divedend per share (sen)</t>
  </si>
  <si>
    <t>AS AT END OF CURRENT QUARTER*</t>
  </si>
  <si>
    <t>AS AT PRECEDING FINANCIAL YEAR</t>
  </si>
  <si>
    <t>END</t>
  </si>
  <si>
    <t xml:space="preserve">Net tangible assets per </t>
  </si>
  <si>
    <t>share (RM)</t>
  </si>
  <si>
    <t>Part A3 : ADDITIONAL INFORMATION</t>
  </si>
  <si>
    <t>Profit/(Loss) from operation</t>
  </si>
  <si>
    <t>Gross interest income</t>
  </si>
  <si>
    <t>Gross interest expense</t>
  </si>
  <si>
    <t>Operating Expenses</t>
  </si>
  <si>
    <t>Other Operating Income</t>
  </si>
  <si>
    <t>Finance costs</t>
  </si>
  <si>
    <t>Profit/(loss) before tax</t>
  </si>
  <si>
    <t>Taxation</t>
  </si>
  <si>
    <t>Profit/(Loss) after tax</t>
  </si>
  <si>
    <t>Minority Interest</t>
  </si>
  <si>
    <t>Net Profit/(Loss) for the period</t>
  </si>
  <si>
    <t>Earnings/(loss) per share</t>
  </si>
  <si>
    <t>- basic (sen)</t>
  </si>
  <si>
    <t>- diluted (sen)</t>
  </si>
  <si>
    <t>Dividend per share (sen)</t>
  </si>
  <si>
    <t xml:space="preserve">AS AT PRECEDING FINANCIAL YEAR </t>
  </si>
  <si>
    <t>Net tangible assets per share</t>
  </si>
  <si>
    <t>(RM)</t>
  </si>
  <si>
    <t>CONDENSED CONSOLIDATED BALANCE SHEET</t>
  </si>
  <si>
    <t>As at</t>
  </si>
  <si>
    <t>Property, plant and equipment</t>
  </si>
  <si>
    <t>Intangible assets</t>
  </si>
  <si>
    <t>Other investment</t>
  </si>
  <si>
    <t>Long term receivable</t>
  </si>
  <si>
    <t>Current Assets</t>
  </si>
  <si>
    <t>Inventories</t>
  </si>
  <si>
    <t>Receivables</t>
  </si>
  <si>
    <t>Cash and bank balances</t>
  </si>
  <si>
    <t>Current Liabilities</t>
  </si>
  <si>
    <t>Net Current Assets</t>
  </si>
  <si>
    <t>Share capital</t>
  </si>
  <si>
    <t>Share premium</t>
  </si>
  <si>
    <t>Reserves</t>
  </si>
  <si>
    <t>Merger deficit</t>
  </si>
  <si>
    <t>Shareholders' Fund</t>
  </si>
  <si>
    <t>Minority interests</t>
  </si>
  <si>
    <t>Long term liabilities</t>
  </si>
  <si>
    <t xml:space="preserve">    Borrowings (unsecured)</t>
  </si>
  <si>
    <t xml:space="preserve">    4% ICULS</t>
  </si>
  <si>
    <t>As at end of current</t>
  </si>
  <si>
    <t>As at preceding</t>
  </si>
  <si>
    <t>quarter</t>
  </si>
  <si>
    <t>financial year end</t>
  </si>
  <si>
    <t>Net tangible assets per share (RM)</t>
  </si>
  <si>
    <t>CONDENSED CONSOLIDATED CASH FLOW STATEMENTS</t>
  </si>
  <si>
    <t>(RM'000)</t>
  </si>
  <si>
    <t>Net Loss before tax</t>
  </si>
  <si>
    <t>Adjustment for non-cash flow:-</t>
  </si>
  <si>
    <t>Non-cash items</t>
  </si>
  <si>
    <t>Non-operating items</t>
  </si>
  <si>
    <t>Operating loss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</si>
  <si>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</si>
  <si>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</si>
  <si>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</si>
  <si>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</si>
  <si>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Tax paid</t>
  </si>
  <si>
    <t>Interest paid</t>
  </si>
  <si>
    <t>Interest received</t>
  </si>
  <si>
    <t>Investing activities</t>
  </si>
  <si>
    <t>Financing Activities</t>
  </si>
  <si>
    <t>Net Change in Cash &amp; Cash Equivalents</t>
  </si>
  <si>
    <t>Cash &amp; cash Equivalents at beginning of the period</t>
  </si>
  <si>
    <t>Cash &amp; cash Equivalents at end of the period</t>
  </si>
  <si>
    <t>Note: Cash &amp; cash equivalents</t>
  </si>
  <si>
    <t>Fixed deposit</t>
  </si>
  <si>
    <t>Cash and bank balance</t>
  </si>
  <si>
    <t>Less: Restricted deposits with licensed banks</t>
  </si>
  <si>
    <t xml:space="preserve">CONDENSED CONSOLIDATED STATEMENTS OF CHANGES IN EQUITY </t>
  </si>
  <si>
    <t>Share Capital</t>
  </si>
  <si>
    <t>Total</t>
  </si>
  <si>
    <t>As at 31.03.2003</t>
  </si>
  <si>
    <t>Accumulated loss</t>
  </si>
  <si>
    <t>Warrants</t>
  </si>
  <si>
    <t>Conversion Component</t>
  </si>
  <si>
    <t xml:space="preserve">ICULS - Equity </t>
  </si>
  <si>
    <t>Distributable</t>
  </si>
  <si>
    <t>Non-distributable</t>
  </si>
  <si>
    <t>Payables</t>
  </si>
  <si>
    <t>Short term borrowings</t>
  </si>
  <si>
    <t>-proceeds from short term borrowings</t>
  </si>
  <si>
    <t>31.3.2003</t>
  </si>
  <si>
    <t>New issue shares from conversion of ICULS</t>
  </si>
  <si>
    <t>Short term borrowings-bank overdraft</t>
  </si>
  <si>
    <t>-Transaction with owners as owners:</t>
  </si>
  <si>
    <t>Note</t>
  </si>
  <si>
    <t>Deferred tax asset</t>
  </si>
  <si>
    <t>Prior year adjustment-effects of adopting MASB 25</t>
  </si>
  <si>
    <t>Balance as at 01 April 2003, as previously reported</t>
  </si>
  <si>
    <t>As restated</t>
  </si>
  <si>
    <t>-increase in restricted deposits</t>
  </si>
  <si>
    <t xml:space="preserve"> (Audited &amp; restated)</t>
  </si>
  <si>
    <t>Balance as at 01 April 2002</t>
  </si>
  <si>
    <t>Issue of shares</t>
  </si>
  <si>
    <t>Issue of warrants</t>
  </si>
  <si>
    <t>ICULS converted to shares during the period</t>
  </si>
  <si>
    <t>Prior year adjustment to conform to MASB 24</t>
  </si>
  <si>
    <t>N/A</t>
  </si>
  <si>
    <t>FOR THE QUARTER AND 9 MONTHS ENDED 31 DECEMBER 2003</t>
  </si>
  <si>
    <t>[31/12/2003]</t>
  </si>
  <si>
    <t>[31/12/2002]</t>
  </si>
  <si>
    <t>31.12.2003</t>
  </si>
  <si>
    <t>AS AT 31 DECEMBER 2003</t>
  </si>
  <si>
    <t>FOR THE 9 MONTHS ENDED 31 DECEMBER 2003</t>
  </si>
  <si>
    <t>9 months ended 31 December 2003</t>
  </si>
  <si>
    <t>Net loss for the 9 months period</t>
  </si>
  <si>
    <t>Balance as at 31 December 2003</t>
  </si>
  <si>
    <t>9 month ended 31 December 2002</t>
  </si>
  <si>
    <t>Restructuring expenses written off</t>
  </si>
  <si>
    <t>Net loss for the 9 month period</t>
  </si>
  <si>
    <t>Balance as at 31 December 2002</t>
  </si>
  <si>
    <t>9 months ended 31 Dec</t>
  </si>
  <si>
    <t>As at 31.12.2003</t>
  </si>
  <si>
    <t>Cash and bank balances as per balance sheet</t>
  </si>
  <si>
    <t>12 months ended 31 Mar</t>
  </si>
  <si>
    <t xml:space="preserve">  proceeds from issue of share and warrants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</si>
</sst>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[Red]\-#,##0\ "/>
    <numFmt numFmtId="173" formatCode="0_ ;[Red]\-0\ "/>
    <numFmt numFmtId="174" formatCode="#,##0.00_ ;[Red]\-#,##0.00\ 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72" fontId="1" fillId="0" borderId="0" xfId="0" applyNumberFormat="1" applyFont="1" applyAlignment="1">
      <alignment horizontal="left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2" xfId="0" applyNumberFormat="1" applyBorder="1" applyAlignment="1">
      <alignment/>
    </xf>
    <xf numFmtId="172" fontId="0" fillId="0" borderId="3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4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5" xfId="0" applyNumberFormat="1" applyBorder="1" applyAlignment="1">
      <alignment/>
    </xf>
    <xf numFmtId="172" fontId="0" fillId="0" borderId="6" xfId="0" applyNumberFormat="1" applyBorder="1" applyAlignment="1">
      <alignment horizontal="center"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72" fontId="0" fillId="0" borderId="9" xfId="0" applyNumberFormat="1" applyBorder="1" applyAlignment="1">
      <alignment/>
    </xf>
    <xf numFmtId="172" fontId="0" fillId="0" borderId="9" xfId="0" applyNumberFormat="1" applyBorder="1" applyAlignment="1" quotePrefix="1">
      <alignment horizontal="right"/>
    </xf>
    <xf numFmtId="172" fontId="0" fillId="0" borderId="1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8" xfId="0" applyNumberFormat="1" applyBorder="1" applyAlignment="1">
      <alignment horizontal="right"/>
    </xf>
    <xf numFmtId="172" fontId="0" fillId="0" borderId="4" xfId="0" applyNumberFormat="1" applyBorder="1" applyAlignment="1">
      <alignment/>
    </xf>
    <xf numFmtId="172" fontId="0" fillId="0" borderId="8" xfId="0" applyNumberFormat="1" applyBorder="1" applyAlignment="1">
      <alignment/>
    </xf>
    <xf numFmtId="174" fontId="0" fillId="0" borderId="8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right"/>
    </xf>
    <xf numFmtId="172" fontId="1" fillId="0" borderId="0" xfId="0" applyNumberFormat="1" applyFont="1" applyBorder="1" applyAlignment="1">
      <alignment horizontal="center"/>
    </xf>
    <xf numFmtId="172" fontId="0" fillId="0" borderId="0" xfId="0" applyNumberFormat="1" applyAlignment="1">
      <alignment horizontal="right"/>
    </xf>
    <xf numFmtId="172" fontId="0" fillId="0" borderId="3" xfId="0" applyNumberFormat="1" applyBorder="1" applyAlignment="1">
      <alignment/>
    </xf>
    <xf numFmtId="172" fontId="0" fillId="0" borderId="14" xfId="0" applyNumberFormat="1" applyBorder="1" applyAlignment="1">
      <alignment horizontal="center"/>
    </xf>
    <xf numFmtId="172" fontId="0" fillId="0" borderId="3" xfId="16" applyNumberFormat="1" applyBorder="1" applyAlignment="1">
      <alignment/>
    </xf>
    <xf numFmtId="172" fontId="0" fillId="0" borderId="14" xfId="16" applyNumberFormat="1" applyBorder="1" applyAlignment="1">
      <alignment horizontal="center"/>
    </xf>
    <xf numFmtId="172" fontId="0" fillId="0" borderId="5" xfId="15" applyNumberFormat="1" applyBorder="1" applyAlignment="1">
      <alignment horizontal="right"/>
    </xf>
    <xf numFmtId="172" fontId="0" fillId="0" borderId="5" xfId="15" applyNumberFormat="1" applyBorder="1" applyAlignment="1" quotePrefix="1">
      <alignment horizontal="right"/>
    </xf>
    <xf numFmtId="172" fontId="0" fillId="0" borderId="5" xfId="0" applyNumberFormat="1" applyBorder="1" applyAlignment="1" quotePrefix="1">
      <alignment horizontal="right"/>
    </xf>
    <xf numFmtId="172" fontId="0" fillId="0" borderId="3" xfId="0" applyNumberFormat="1" applyBorder="1" applyAlignment="1" quotePrefix="1">
      <alignment/>
    </xf>
    <xf numFmtId="172" fontId="0" fillId="0" borderId="14" xfId="0" applyNumberFormat="1" applyBorder="1" applyAlignment="1" quotePrefix="1">
      <alignment horizontal="center"/>
    </xf>
    <xf numFmtId="174" fontId="0" fillId="0" borderId="5" xfId="0" applyNumberFormat="1" applyBorder="1" applyAlignment="1">
      <alignment horizontal="right"/>
    </xf>
    <xf numFmtId="172" fontId="0" fillId="0" borderId="11" xfId="0" applyNumberFormat="1" applyBorder="1" applyAlignment="1" quotePrefix="1">
      <alignment horizontal="right"/>
    </xf>
    <xf numFmtId="172" fontId="0" fillId="0" borderId="12" xfId="0" applyNumberFormat="1" applyBorder="1" applyAlignment="1" quotePrefix="1">
      <alignment horizontal="right"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174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172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174" fontId="0" fillId="0" borderId="5" xfId="0" applyNumberFormat="1" applyBorder="1" applyAlignment="1">
      <alignment/>
    </xf>
    <xf numFmtId="173" fontId="0" fillId="0" borderId="0" xfId="0" applyNumberFormat="1" applyBorder="1" applyAlignment="1">
      <alignment horizontal="center"/>
    </xf>
    <xf numFmtId="172" fontId="0" fillId="0" borderId="4" xfId="0" applyNumberFormat="1" applyBorder="1" applyAlignment="1" quotePrefix="1">
      <alignment horizontal="right"/>
    </xf>
    <xf numFmtId="172" fontId="0" fillId="0" borderId="8" xfId="0" applyNumberFormat="1" applyBorder="1" applyAlignment="1" quotePrefix="1">
      <alignment horizontal="right"/>
    </xf>
    <xf numFmtId="174" fontId="0" fillId="0" borderId="1" xfId="0" applyNumberFormat="1" applyBorder="1" applyAlignment="1">
      <alignment horizontal="right"/>
    </xf>
    <xf numFmtId="172" fontId="1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 quotePrefix="1">
      <alignment horizontal="right"/>
    </xf>
    <xf numFmtId="172" fontId="0" fillId="0" borderId="0" xfId="0" applyNumberFormat="1" applyBorder="1" applyAlignment="1">
      <alignment horizontal="right"/>
    </xf>
    <xf numFmtId="174" fontId="0" fillId="0" borderId="6" xfId="0" applyNumberFormat="1" applyBorder="1" applyAlignment="1">
      <alignment horizontal="right"/>
    </xf>
    <xf numFmtId="174" fontId="0" fillId="0" borderId="13" xfId="0" applyNumberFormat="1" applyBorder="1" applyAlignment="1">
      <alignment horizontal="right"/>
    </xf>
    <xf numFmtId="173" fontId="1" fillId="0" borderId="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4" fontId="0" fillId="0" borderId="4" xfId="0" applyNumberFormat="1" applyBorder="1" applyAlignment="1">
      <alignment horizontal="right"/>
    </xf>
    <xf numFmtId="174" fontId="0" fillId="0" borderId="8" xfId="0" applyNumberFormat="1" applyBorder="1" applyAlignment="1">
      <alignment horizontal="right"/>
    </xf>
    <xf numFmtId="172" fontId="0" fillId="0" borderId="4" xfId="0" applyNumberFormat="1" applyBorder="1" applyAlignment="1">
      <alignment horizontal="right"/>
    </xf>
    <xf numFmtId="172" fontId="0" fillId="0" borderId="8" xfId="0" applyNumberFormat="1" applyBorder="1" applyAlignment="1">
      <alignment horizontal="right"/>
    </xf>
    <xf numFmtId="172" fontId="0" fillId="0" borderId="0" xfId="0" applyNumberFormat="1" applyAlignment="1">
      <alignment horizontal="center"/>
    </xf>
    <xf numFmtId="174" fontId="0" fillId="0" borderId="12" xfId="0" applyNumberFormat="1" applyBorder="1" applyAlignment="1">
      <alignment horizontal="right"/>
    </xf>
    <xf numFmtId="172" fontId="1" fillId="0" borderId="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76200</xdr:rowOff>
    </xdr:from>
    <xdr:to>
      <xdr:col>5</xdr:col>
      <xdr:colOff>266700</xdr:colOff>
      <xdr:row>4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5019675" y="7239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76200</xdr:rowOff>
    </xdr:from>
    <xdr:to>
      <xdr:col>7</xdr:col>
      <xdr:colOff>971550</xdr:colOff>
      <xdr:row>4</xdr:row>
      <xdr:rowOff>76200</xdr:rowOff>
    </xdr:to>
    <xdr:sp>
      <xdr:nvSpPr>
        <xdr:cNvPr id="2" name="Line 5"/>
        <xdr:cNvSpPr>
          <a:spLocks/>
        </xdr:cNvSpPr>
      </xdr:nvSpPr>
      <xdr:spPr>
        <a:xfrm>
          <a:off x="8334375" y="7239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85725</xdr:rowOff>
    </xdr:from>
    <xdr:to>
      <xdr:col>4</xdr:col>
      <xdr:colOff>666750</xdr:colOff>
      <xdr:row>5</xdr:row>
      <xdr:rowOff>85725</xdr:rowOff>
    </xdr:to>
    <xdr:sp>
      <xdr:nvSpPr>
        <xdr:cNvPr id="3" name="AutoShape 6"/>
        <xdr:cNvSpPr>
          <a:spLocks/>
        </xdr:cNvSpPr>
      </xdr:nvSpPr>
      <xdr:spPr>
        <a:xfrm flipH="1" flipV="1">
          <a:off x="4972050" y="89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5</xdr:row>
      <xdr:rowOff>114300</xdr:rowOff>
    </xdr:from>
    <xdr:to>
      <xdr:col>6</xdr:col>
      <xdr:colOff>1295400</xdr:colOff>
      <xdr:row>5</xdr:row>
      <xdr:rowOff>114300</xdr:rowOff>
    </xdr:to>
    <xdr:sp>
      <xdr:nvSpPr>
        <xdr:cNvPr id="4" name="Line 10"/>
        <xdr:cNvSpPr>
          <a:spLocks/>
        </xdr:cNvSpPr>
      </xdr:nvSpPr>
      <xdr:spPr>
        <a:xfrm>
          <a:off x="7877175" y="9239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32</xdr:row>
      <xdr:rowOff>76200</xdr:rowOff>
    </xdr:from>
    <xdr:to>
      <xdr:col>5</xdr:col>
      <xdr:colOff>266700</xdr:colOff>
      <xdr:row>32</xdr:row>
      <xdr:rowOff>76200</xdr:rowOff>
    </xdr:to>
    <xdr:sp>
      <xdr:nvSpPr>
        <xdr:cNvPr id="5" name="AutoShape 11"/>
        <xdr:cNvSpPr>
          <a:spLocks/>
        </xdr:cNvSpPr>
      </xdr:nvSpPr>
      <xdr:spPr>
        <a:xfrm flipH="1">
          <a:off x="5019675" y="527685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32</xdr:row>
      <xdr:rowOff>76200</xdr:rowOff>
    </xdr:from>
    <xdr:to>
      <xdr:col>7</xdr:col>
      <xdr:colOff>971550</xdr:colOff>
      <xdr:row>32</xdr:row>
      <xdr:rowOff>76200</xdr:rowOff>
    </xdr:to>
    <xdr:sp>
      <xdr:nvSpPr>
        <xdr:cNvPr id="6" name="Line 12"/>
        <xdr:cNvSpPr>
          <a:spLocks/>
        </xdr:cNvSpPr>
      </xdr:nvSpPr>
      <xdr:spPr>
        <a:xfrm>
          <a:off x="8334375" y="52768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33</xdr:row>
      <xdr:rowOff>85725</xdr:rowOff>
    </xdr:from>
    <xdr:to>
      <xdr:col>4</xdr:col>
      <xdr:colOff>666750</xdr:colOff>
      <xdr:row>33</xdr:row>
      <xdr:rowOff>85725</xdr:rowOff>
    </xdr:to>
    <xdr:sp>
      <xdr:nvSpPr>
        <xdr:cNvPr id="7" name="AutoShape 13"/>
        <xdr:cNvSpPr>
          <a:spLocks/>
        </xdr:cNvSpPr>
      </xdr:nvSpPr>
      <xdr:spPr>
        <a:xfrm flipH="1" flipV="1">
          <a:off x="4972050" y="54483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33</xdr:row>
      <xdr:rowOff>114300</xdr:rowOff>
    </xdr:from>
    <xdr:to>
      <xdr:col>6</xdr:col>
      <xdr:colOff>1295400</xdr:colOff>
      <xdr:row>33</xdr:row>
      <xdr:rowOff>114300</xdr:rowOff>
    </xdr:to>
    <xdr:sp>
      <xdr:nvSpPr>
        <xdr:cNvPr id="8" name="Line 14"/>
        <xdr:cNvSpPr>
          <a:spLocks/>
        </xdr:cNvSpPr>
      </xdr:nvSpPr>
      <xdr:spPr>
        <a:xfrm>
          <a:off x="7877175" y="54768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workbookViewId="0" topLeftCell="A11">
      <selection activeCell="C31" sqref="C31:D31"/>
    </sheetView>
  </sheetViews>
  <sheetFormatPr defaultColWidth="9.140625" defaultRowHeight="12.75"/>
  <cols>
    <col min="1" max="1" width="8.140625" style="5" customWidth="1"/>
    <col min="2" max="2" width="25.00390625" style="2" customWidth="1"/>
    <col min="3" max="3" width="17.57421875" style="2" customWidth="1"/>
    <col min="4" max="4" width="18.421875" style="2" customWidth="1"/>
    <col min="5" max="5" width="16.8515625" style="2" customWidth="1"/>
    <col min="6" max="6" width="18.421875" style="2" customWidth="1"/>
    <col min="7" max="16384" width="9.140625" style="2" customWidth="1"/>
  </cols>
  <sheetData>
    <row r="1" ht="12.75">
      <c r="A1" s="1" t="s">
        <v>0</v>
      </c>
    </row>
    <row r="2" ht="12.75">
      <c r="A2" s="3"/>
    </row>
    <row r="3" ht="12.75">
      <c r="A3" s="1" t="s">
        <v>1</v>
      </c>
    </row>
    <row r="4" ht="12.75">
      <c r="A4" s="1" t="s">
        <v>127</v>
      </c>
    </row>
    <row r="5" ht="12.75">
      <c r="A5" s="1"/>
    </row>
    <row r="6" ht="12.75">
      <c r="A6" s="4" t="s">
        <v>2</v>
      </c>
    </row>
    <row r="7" ht="12.75">
      <c r="A7" s="4"/>
    </row>
    <row r="8" spans="1:2" ht="12.75">
      <c r="A8" s="4"/>
      <c r="B8" s="2" t="s">
        <v>3</v>
      </c>
    </row>
    <row r="9" spans="1:4" ht="12.75">
      <c r="A9" s="4"/>
      <c r="B9" s="85" t="s">
        <v>4</v>
      </c>
      <c r="C9" s="85"/>
      <c r="D9" s="85"/>
    </row>
    <row r="10" ht="12.75">
      <c r="A10" s="1"/>
    </row>
    <row r="11" spans="1:6" ht="12.75">
      <c r="A11" s="6"/>
      <c r="B11" s="7"/>
      <c r="C11" s="71" t="s">
        <v>5</v>
      </c>
      <c r="D11" s="72"/>
      <c r="E11" s="73" t="s">
        <v>6</v>
      </c>
      <c r="F11" s="74"/>
    </row>
    <row r="12" spans="1:6" ht="12.75">
      <c r="A12" s="8"/>
      <c r="B12" s="9"/>
      <c r="C12" s="10" t="s">
        <v>7</v>
      </c>
      <c r="D12" s="10" t="s">
        <v>8</v>
      </c>
      <c r="E12" s="10" t="s">
        <v>7</v>
      </c>
      <c r="F12" s="10" t="s">
        <v>8</v>
      </c>
    </row>
    <row r="13" spans="1:6" ht="12.75">
      <c r="A13" s="8"/>
      <c r="B13" s="9"/>
      <c r="C13" s="11" t="s">
        <v>9</v>
      </c>
      <c r="D13" s="11" t="s">
        <v>10</v>
      </c>
      <c r="E13" s="11" t="s">
        <v>11</v>
      </c>
      <c r="F13" s="11" t="s">
        <v>10</v>
      </c>
    </row>
    <row r="14" spans="1:6" ht="12.75">
      <c r="A14" s="8"/>
      <c r="B14" s="9"/>
      <c r="C14" s="11"/>
      <c r="D14" s="11" t="s">
        <v>12</v>
      </c>
      <c r="E14" s="11"/>
      <c r="F14" s="11" t="s">
        <v>13</v>
      </c>
    </row>
    <row r="15" spans="1:6" ht="12.75">
      <c r="A15" s="8"/>
      <c r="B15" s="9"/>
      <c r="C15" s="12"/>
      <c r="D15" s="12"/>
      <c r="E15" s="12"/>
      <c r="F15" s="12"/>
    </row>
    <row r="16" spans="1:6" ht="12.75">
      <c r="A16" s="8"/>
      <c r="B16" s="9"/>
      <c r="C16" s="11" t="s">
        <v>128</v>
      </c>
      <c r="D16" s="11" t="s">
        <v>129</v>
      </c>
      <c r="E16" s="11" t="s">
        <v>128</v>
      </c>
      <c r="F16" s="11" t="s">
        <v>129</v>
      </c>
    </row>
    <row r="17" spans="1:6" ht="12.75">
      <c r="A17" s="13"/>
      <c r="B17" s="14"/>
      <c r="C17" s="15" t="s">
        <v>14</v>
      </c>
      <c r="D17" s="15" t="s">
        <v>14</v>
      </c>
      <c r="E17" s="15" t="s">
        <v>14</v>
      </c>
      <c r="F17" s="15" t="s">
        <v>14</v>
      </c>
    </row>
    <row r="18" spans="1:6" ht="12.75">
      <c r="A18" s="16">
        <v>1</v>
      </c>
      <c r="B18" s="17" t="s">
        <v>15</v>
      </c>
      <c r="C18" s="17">
        <f>+'CPL(2)'!D18</f>
        <v>20961</v>
      </c>
      <c r="D18" s="17">
        <f>+'CPL(2)'!E18</f>
        <v>25223</v>
      </c>
      <c r="E18" s="17">
        <f>+'CPL(2)'!F18</f>
        <v>62228</v>
      </c>
      <c r="F18" s="17">
        <f>+'CPL(2)'!G18</f>
        <v>65523</v>
      </c>
    </row>
    <row r="19" spans="1:6" ht="12.75">
      <c r="A19" s="10">
        <v>2</v>
      </c>
      <c r="B19" s="17" t="s">
        <v>16</v>
      </c>
      <c r="C19" s="18">
        <f>+'CPL(2)'!D29</f>
        <v>-8435</v>
      </c>
      <c r="D19" s="17">
        <f>+'CPL(2)'!E29</f>
        <v>-8910</v>
      </c>
      <c r="E19" s="17">
        <f>+'CPL(2)'!F29</f>
        <v>-19068</v>
      </c>
      <c r="F19" s="17">
        <f>+'CPL(2)'!G29</f>
        <v>-14190</v>
      </c>
    </row>
    <row r="20" spans="1:6" ht="12.75">
      <c r="A20" s="10">
        <v>3</v>
      </c>
      <c r="B20" s="19" t="s">
        <v>17</v>
      </c>
      <c r="C20" s="60">
        <f>+'CPL(2)'!D39</f>
        <v>-8911</v>
      </c>
      <c r="D20" s="83">
        <f>+'CPL(2)'!E39</f>
        <v>-7110</v>
      </c>
      <c r="E20" s="83">
        <f>+'CPL(2)'!F39</f>
        <v>-20179</v>
      </c>
      <c r="F20" s="83">
        <f>+'CPL(2)'!G39</f>
        <v>-12750</v>
      </c>
    </row>
    <row r="21" spans="1:6" ht="12.75">
      <c r="A21" s="11"/>
      <c r="B21" s="20" t="s">
        <v>18</v>
      </c>
      <c r="C21" s="61"/>
      <c r="D21" s="84"/>
      <c r="E21" s="84"/>
      <c r="F21" s="84"/>
    </row>
    <row r="22" spans="1:6" ht="12.75">
      <c r="A22" s="10">
        <v>4</v>
      </c>
      <c r="B22" s="22" t="s">
        <v>19</v>
      </c>
      <c r="C22" s="83">
        <f>+'CPL(2)'!D39</f>
        <v>-8911</v>
      </c>
      <c r="D22" s="83">
        <f>+'CPL(2)'!E39</f>
        <v>-7110</v>
      </c>
      <c r="E22" s="83">
        <f>+'CPL(2)'!F39</f>
        <v>-20179</v>
      </c>
      <c r="F22" s="83">
        <f>+'CPL(2)'!G39</f>
        <v>-12750</v>
      </c>
    </row>
    <row r="23" spans="1:6" ht="12.75">
      <c r="A23" s="11"/>
      <c r="B23" s="23" t="s">
        <v>20</v>
      </c>
      <c r="C23" s="84"/>
      <c r="D23" s="84"/>
      <c r="E23" s="84"/>
      <c r="F23" s="84"/>
    </row>
    <row r="24" spans="1:6" ht="12.75">
      <c r="A24" s="6">
        <v>5</v>
      </c>
      <c r="B24" s="19" t="s">
        <v>21</v>
      </c>
      <c r="C24" s="81">
        <f>+'CPL(2)'!D43</f>
        <v>-13.94</v>
      </c>
      <c r="D24" s="81">
        <f>+'CPL(2)'!E43</f>
        <v>-12.53</v>
      </c>
      <c r="E24" s="81">
        <f>+'CPL(2)'!F43</f>
        <v>-32.06</v>
      </c>
      <c r="F24" s="81">
        <f>+'CPL(2)'!G43</f>
        <v>-29.45</v>
      </c>
    </row>
    <row r="25" spans="1:6" ht="12.75">
      <c r="A25" s="13"/>
      <c r="B25" s="20" t="s">
        <v>22</v>
      </c>
      <c r="C25" s="82"/>
      <c r="D25" s="82"/>
      <c r="E25" s="82"/>
      <c r="F25" s="82"/>
    </row>
    <row r="26" spans="1:6" ht="12.75">
      <c r="A26" s="15">
        <v>6</v>
      </c>
      <c r="B26" s="23" t="s">
        <v>23</v>
      </c>
      <c r="C26" s="24">
        <v>0</v>
      </c>
      <c r="D26" s="24">
        <v>0</v>
      </c>
      <c r="E26" s="24">
        <v>0</v>
      </c>
      <c r="F26" s="24">
        <v>0</v>
      </c>
    </row>
    <row r="27" spans="1:6" ht="12.75">
      <c r="A27" s="25"/>
      <c r="C27" s="9"/>
      <c r="D27" s="9"/>
      <c r="E27" s="9"/>
      <c r="F27" s="26"/>
    </row>
    <row r="28" spans="1:6" ht="12.75">
      <c r="A28" s="75"/>
      <c r="B28" s="75"/>
      <c r="C28" s="77" t="s">
        <v>24</v>
      </c>
      <c r="D28" s="78"/>
      <c r="E28" s="77" t="s">
        <v>25</v>
      </c>
      <c r="F28" s="78"/>
    </row>
    <row r="29" spans="1:6" ht="12.75">
      <c r="A29" s="76"/>
      <c r="B29" s="76"/>
      <c r="C29" s="79"/>
      <c r="D29" s="80"/>
      <c r="E29" s="79" t="s">
        <v>26</v>
      </c>
      <c r="F29" s="80"/>
    </row>
    <row r="30" spans="1:6" ht="12.75">
      <c r="A30" s="10">
        <v>7</v>
      </c>
      <c r="B30" s="22" t="s">
        <v>27</v>
      </c>
      <c r="C30" s="6"/>
      <c r="D30" s="27"/>
      <c r="E30" s="6"/>
      <c r="F30" s="27"/>
    </row>
    <row r="31" spans="1:6" ht="12.75">
      <c r="A31" s="15"/>
      <c r="B31" s="23" t="s">
        <v>28</v>
      </c>
      <c r="C31" s="69">
        <f>+CBS!C60</f>
        <v>0.33999249084822125</v>
      </c>
      <c r="D31" s="70"/>
      <c r="E31" s="69">
        <f>+CBS!D60</f>
        <v>0.534059148521287</v>
      </c>
      <c r="F31" s="70"/>
    </row>
    <row r="32" spans="3:6" ht="12.75">
      <c r="C32" s="5"/>
      <c r="D32" s="5"/>
      <c r="E32" s="5"/>
      <c r="F32" s="5"/>
    </row>
    <row r="33" spans="3:6" ht="12.75">
      <c r="C33" s="5"/>
      <c r="D33" s="5"/>
      <c r="E33" s="5"/>
      <c r="F33" s="5"/>
    </row>
    <row r="34" spans="3:6" ht="12.75">
      <c r="C34" s="5"/>
      <c r="D34" s="5"/>
      <c r="E34" s="5"/>
      <c r="F34" s="5"/>
    </row>
    <row r="35" spans="1:6" ht="12.75">
      <c r="A35" s="4" t="s">
        <v>29</v>
      </c>
      <c r="C35" s="5"/>
      <c r="D35" s="5"/>
      <c r="E35" s="5"/>
      <c r="F35" s="5"/>
    </row>
    <row r="37" spans="1:6" ht="12.75">
      <c r="A37" s="6"/>
      <c r="B37" s="7"/>
      <c r="C37" s="71" t="s">
        <v>5</v>
      </c>
      <c r="D37" s="72"/>
      <c r="E37" s="73" t="s">
        <v>6</v>
      </c>
      <c r="F37" s="74"/>
    </row>
    <row r="38" spans="1:6" ht="12.75">
      <c r="A38" s="8"/>
      <c r="B38" s="9"/>
      <c r="C38" s="10" t="s">
        <v>7</v>
      </c>
      <c r="D38" s="10" t="s">
        <v>8</v>
      </c>
      <c r="E38" s="10" t="s">
        <v>7</v>
      </c>
      <c r="F38" s="10" t="s">
        <v>8</v>
      </c>
    </row>
    <row r="39" spans="1:6" ht="12.75">
      <c r="A39" s="8"/>
      <c r="B39" s="9"/>
      <c r="C39" s="11" t="s">
        <v>9</v>
      </c>
      <c r="D39" s="11" t="s">
        <v>10</v>
      </c>
      <c r="E39" s="11" t="s">
        <v>11</v>
      </c>
      <c r="F39" s="11" t="s">
        <v>10</v>
      </c>
    </row>
    <row r="40" spans="1:6" ht="12.75">
      <c r="A40" s="8"/>
      <c r="B40" s="9"/>
      <c r="C40" s="11"/>
      <c r="D40" s="11" t="s">
        <v>12</v>
      </c>
      <c r="E40" s="11"/>
      <c r="F40" s="11" t="s">
        <v>13</v>
      </c>
    </row>
    <row r="41" spans="1:6" ht="12.75">
      <c r="A41" s="8"/>
      <c r="B41" s="9"/>
      <c r="C41" s="12"/>
      <c r="D41" s="12"/>
      <c r="E41" s="12"/>
      <c r="F41" s="12"/>
    </row>
    <row r="42" spans="1:6" ht="12.75">
      <c r="A42" s="8"/>
      <c r="B42" s="9"/>
      <c r="C42" s="11" t="str">
        <f>+C16</f>
        <v>[31/12/2003]</v>
      </c>
      <c r="D42" s="11" t="str">
        <f>+D16</f>
        <v>[31/12/2002]</v>
      </c>
      <c r="E42" s="11" t="str">
        <f>+E16</f>
        <v>[31/12/2003]</v>
      </c>
      <c r="F42" s="11" t="str">
        <f>+F16</f>
        <v>[31/12/2002]</v>
      </c>
    </row>
    <row r="43" spans="1:6" ht="12.75">
      <c r="A43" s="13"/>
      <c r="B43" s="14"/>
      <c r="C43" s="15" t="s">
        <v>14</v>
      </c>
      <c r="D43" s="15" t="s">
        <v>14</v>
      </c>
      <c r="E43" s="15" t="s">
        <v>14</v>
      </c>
      <c r="F43" s="15" t="s">
        <v>14</v>
      </c>
    </row>
    <row r="44" spans="1:6" ht="12.75">
      <c r="A44" s="10">
        <v>1</v>
      </c>
      <c r="B44" s="17" t="s">
        <v>30</v>
      </c>
      <c r="C44" s="18">
        <f>+'CPL(2)'!D24</f>
        <v>-8231</v>
      </c>
      <c r="D44" s="18">
        <f>+'CPL(2)'!E64</f>
        <v>-8205</v>
      </c>
      <c r="E44" s="18">
        <f>+'CPL(2)'!F24</f>
        <v>-18412</v>
      </c>
      <c r="F44" s="18">
        <f>+'CPL(2)'!G64</f>
        <v>-12977</v>
      </c>
    </row>
    <row r="45" spans="1:6" ht="12.75">
      <c r="A45" s="10">
        <v>2</v>
      </c>
      <c r="B45" s="19" t="s">
        <v>31</v>
      </c>
      <c r="C45" s="18">
        <f>+'CPL(2)'!D65</f>
        <v>47</v>
      </c>
      <c r="D45" s="18">
        <f>+'CPL(2)'!E65</f>
        <v>185</v>
      </c>
      <c r="E45" s="18">
        <f>+'CPL(2)'!F65</f>
        <v>286</v>
      </c>
      <c r="F45" s="18">
        <f>+'CPL(2)'!G65</f>
        <v>245</v>
      </c>
    </row>
    <row r="46" spans="1:6" ht="12.75">
      <c r="A46" s="16">
        <v>3</v>
      </c>
      <c r="B46" s="17" t="s">
        <v>32</v>
      </c>
      <c r="C46" s="18">
        <f>+'CPL(2)'!D66</f>
        <v>193</v>
      </c>
      <c r="D46" s="18">
        <f>+'CPL(2)'!E66</f>
        <v>705</v>
      </c>
      <c r="E46" s="18">
        <f>+'CPL(2)'!F66</f>
        <v>597</v>
      </c>
      <c r="F46" s="18">
        <f>+'CPL(2)'!G66</f>
        <v>1213</v>
      </c>
    </row>
    <row r="47" spans="1:6" s="9" customFormat="1" ht="12.75">
      <c r="A47" s="29"/>
      <c r="C47" s="67"/>
      <c r="D47" s="68"/>
      <c r="E47" s="68"/>
      <c r="F47" s="68"/>
    </row>
    <row r="48" spans="1:6" s="9" customFormat="1" ht="12.75">
      <c r="A48" s="29"/>
      <c r="C48" s="67"/>
      <c r="D48" s="68"/>
      <c r="E48" s="68"/>
      <c r="F48" s="68"/>
    </row>
    <row r="49" spans="1:6" s="9" customFormat="1" ht="12.75">
      <c r="A49" s="29"/>
      <c r="C49" s="66"/>
      <c r="D49" s="66"/>
      <c r="E49" s="66"/>
      <c r="F49" s="66"/>
    </row>
    <row r="50" spans="1:6" s="9" customFormat="1" ht="12.75">
      <c r="A50" s="29"/>
      <c r="C50" s="66"/>
      <c r="D50" s="66"/>
      <c r="E50" s="66"/>
      <c r="F50" s="66"/>
    </row>
    <row r="51" spans="1:6" s="9" customFormat="1" ht="12.75">
      <c r="A51" s="29"/>
      <c r="C51" s="65"/>
      <c r="D51" s="65"/>
      <c r="E51" s="65"/>
      <c r="F51" s="65"/>
    </row>
    <row r="52" spans="1:6" s="9" customFormat="1" ht="12.75">
      <c r="A52" s="29"/>
      <c r="C52" s="65"/>
      <c r="D52" s="65"/>
      <c r="E52" s="65"/>
      <c r="F52" s="65"/>
    </row>
    <row r="53" spans="1:6" s="9" customFormat="1" ht="12.75">
      <c r="A53" s="29"/>
      <c r="C53" s="63"/>
      <c r="D53" s="63"/>
      <c r="E53" s="63"/>
      <c r="F53" s="63"/>
    </row>
    <row r="54" spans="1:6" s="9" customFormat="1" ht="12.75">
      <c r="A54" s="29"/>
      <c r="C54" s="31"/>
      <c r="D54" s="31"/>
      <c r="E54" s="31"/>
      <c r="F54" s="31"/>
    </row>
    <row r="55" spans="1:6" s="9" customFormat="1" ht="12.75">
      <c r="A55" s="29"/>
      <c r="C55" s="64"/>
      <c r="D55" s="64"/>
      <c r="E55" s="64"/>
      <c r="F55" s="64"/>
    </row>
    <row r="56" spans="1:6" s="9" customFormat="1" ht="12.75">
      <c r="A56" s="29"/>
      <c r="C56" s="30"/>
      <c r="D56" s="30"/>
      <c r="E56" s="30"/>
      <c r="F56" s="30"/>
    </row>
    <row r="57" spans="3:6" ht="12.75">
      <c r="C57" s="32"/>
      <c r="D57" s="32"/>
      <c r="E57" s="32"/>
      <c r="F57" s="32"/>
    </row>
    <row r="58" spans="3:6" ht="12.75">
      <c r="C58" s="32"/>
      <c r="D58" s="32"/>
      <c r="E58" s="32"/>
      <c r="F58" s="32"/>
    </row>
    <row r="59" spans="3:6" ht="12.75">
      <c r="C59" s="32"/>
      <c r="D59" s="32"/>
      <c r="E59" s="32"/>
      <c r="F59" s="32"/>
    </row>
    <row r="60" spans="3:6" ht="12.75">
      <c r="C60" s="32"/>
      <c r="D60" s="32"/>
      <c r="E60" s="32"/>
      <c r="F60" s="32"/>
    </row>
    <row r="61" spans="3:6" ht="12.75">
      <c r="C61" s="32"/>
      <c r="D61" s="32"/>
      <c r="E61" s="32"/>
      <c r="F61" s="32"/>
    </row>
  </sheetData>
  <mergeCells count="41">
    <mergeCell ref="B9:D9"/>
    <mergeCell ref="C11:D11"/>
    <mergeCell ref="E11:F11"/>
    <mergeCell ref="C20:C21"/>
    <mergeCell ref="D20:D21"/>
    <mergeCell ref="E20:E21"/>
    <mergeCell ref="F20:F21"/>
    <mergeCell ref="C22:C23"/>
    <mergeCell ref="D22:D23"/>
    <mergeCell ref="E22:E23"/>
    <mergeCell ref="F22:F23"/>
    <mergeCell ref="C24:C25"/>
    <mergeCell ref="D24:D25"/>
    <mergeCell ref="E24:E25"/>
    <mergeCell ref="F24:F25"/>
    <mergeCell ref="A28:A29"/>
    <mergeCell ref="B28:B29"/>
    <mergeCell ref="C28:D28"/>
    <mergeCell ref="E28:F28"/>
    <mergeCell ref="C29:D29"/>
    <mergeCell ref="E29:F29"/>
    <mergeCell ref="C31:D31"/>
    <mergeCell ref="E31:F31"/>
    <mergeCell ref="C37:D37"/>
    <mergeCell ref="E37:F37"/>
    <mergeCell ref="C47:C48"/>
    <mergeCell ref="D47:D48"/>
    <mergeCell ref="E47:E48"/>
    <mergeCell ref="F47:F48"/>
    <mergeCell ref="C49:C50"/>
    <mergeCell ref="D49:D50"/>
    <mergeCell ref="E49:E50"/>
    <mergeCell ref="F49:F50"/>
    <mergeCell ref="C51:C52"/>
    <mergeCell ref="D51:D52"/>
    <mergeCell ref="E51:E52"/>
    <mergeCell ref="F51:F52"/>
    <mergeCell ref="C53:D53"/>
    <mergeCell ref="E53:F53"/>
    <mergeCell ref="C55:D55"/>
    <mergeCell ref="E55:F55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workbookViewId="0" topLeftCell="A32">
      <selection activeCell="F44" sqref="F44"/>
    </sheetView>
  </sheetViews>
  <sheetFormatPr defaultColWidth="9.140625" defaultRowHeight="12.75"/>
  <cols>
    <col min="1" max="1" width="8.140625" style="5" customWidth="1"/>
    <col min="2" max="2" width="26.57421875" style="2" customWidth="1"/>
    <col min="3" max="3" width="5.7109375" style="5" customWidth="1"/>
    <col min="4" max="4" width="17.57421875" style="2" customWidth="1"/>
    <col min="5" max="5" width="18.00390625" style="2" customWidth="1"/>
    <col min="6" max="6" width="16.8515625" style="2" customWidth="1"/>
    <col min="7" max="7" width="21.8515625" style="2" customWidth="1"/>
    <col min="8" max="16384" width="9.140625" style="2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ht="12.75">
      <c r="A4" s="1" t="str">
        <f>+CPL!A4</f>
        <v>FOR THE QUARTER AND 9 MONTHS ENDED 31 DECEMBER 2003</v>
      </c>
    </row>
    <row r="5" ht="12.75">
      <c r="A5" s="1"/>
    </row>
    <row r="6" spans="1:3" ht="12.75">
      <c r="A6" s="4" t="s">
        <v>2</v>
      </c>
      <c r="C6" s="2"/>
    </row>
    <row r="7" spans="1:3" ht="12.75">
      <c r="A7" s="4"/>
      <c r="C7" s="2"/>
    </row>
    <row r="8" spans="1:3" ht="12.75">
      <c r="A8" s="4"/>
      <c r="B8" s="2" t="s">
        <v>3</v>
      </c>
      <c r="C8" s="2"/>
    </row>
    <row r="9" ht="12.75">
      <c r="A9" s="1"/>
    </row>
    <row r="10" ht="12.75">
      <c r="A10" s="1"/>
    </row>
    <row r="11" spans="1:7" ht="12.75">
      <c r="A11" s="29"/>
      <c r="B11" s="19"/>
      <c r="C11" s="27"/>
      <c r="D11" s="71" t="s">
        <v>5</v>
      </c>
      <c r="E11" s="72"/>
      <c r="F11" s="73" t="s">
        <v>6</v>
      </c>
      <c r="G11" s="74"/>
    </row>
    <row r="12" spans="1:7" ht="12.75">
      <c r="A12" s="29"/>
      <c r="B12" s="33"/>
      <c r="C12" s="34"/>
      <c r="D12" s="10" t="s">
        <v>7</v>
      </c>
      <c r="E12" s="10" t="s">
        <v>8</v>
      </c>
      <c r="F12" s="10" t="s">
        <v>7</v>
      </c>
      <c r="G12" s="10" t="s">
        <v>8</v>
      </c>
    </row>
    <row r="13" spans="1:7" ht="12.75">
      <c r="A13" s="29"/>
      <c r="B13" s="33"/>
      <c r="C13" s="34"/>
      <c r="D13" s="11" t="s">
        <v>9</v>
      </c>
      <c r="E13" s="11" t="s">
        <v>10</v>
      </c>
      <c r="F13" s="11" t="s">
        <v>11</v>
      </c>
      <c r="G13" s="11" t="s">
        <v>10</v>
      </c>
    </row>
    <row r="14" spans="1:7" ht="12.75">
      <c r="A14" s="29"/>
      <c r="B14" s="33"/>
      <c r="C14" s="34"/>
      <c r="D14" s="11"/>
      <c r="E14" s="11" t="s">
        <v>12</v>
      </c>
      <c r="F14" s="11"/>
      <c r="G14" s="11" t="s">
        <v>13</v>
      </c>
    </row>
    <row r="15" spans="1:7" ht="12.75">
      <c r="A15" s="29"/>
      <c r="B15" s="33"/>
      <c r="C15" s="34"/>
      <c r="D15" s="12"/>
      <c r="E15" s="12"/>
      <c r="F15" s="12"/>
      <c r="G15" s="12"/>
    </row>
    <row r="16" spans="1:7" ht="12.75">
      <c r="A16" s="29"/>
      <c r="B16" s="33"/>
      <c r="C16" s="34"/>
      <c r="D16" s="11" t="str">
        <f>+CPL!C16</f>
        <v>[31/12/2003]</v>
      </c>
      <c r="E16" s="11" t="str">
        <f>+CPL!D16</f>
        <v>[31/12/2002]</v>
      </c>
      <c r="F16" s="11" t="str">
        <f>+CPL!E16</f>
        <v>[31/12/2003]</v>
      </c>
      <c r="G16" s="11" t="str">
        <f>+CPL!F16</f>
        <v>[31/12/2002]</v>
      </c>
    </row>
    <row r="17" spans="1:7" ht="12.75">
      <c r="A17" s="29"/>
      <c r="B17" s="20"/>
      <c r="C17" s="28"/>
      <c r="D17" s="15" t="s">
        <v>14</v>
      </c>
      <c r="E17" s="15" t="s">
        <v>14</v>
      </c>
      <c r="F17" s="15" t="s">
        <v>14</v>
      </c>
      <c r="G17" s="15" t="s">
        <v>14</v>
      </c>
    </row>
    <row r="18" spans="2:7" ht="12.75">
      <c r="B18" s="19" t="s">
        <v>15</v>
      </c>
      <c r="C18" s="27"/>
      <c r="D18" s="12">
        <f>+F18-41267</f>
        <v>20961</v>
      </c>
      <c r="E18" s="2">
        <v>25223</v>
      </c>
      <c r="F18" s="12">
        <v>62228</v>
      </c>
      <c r="G18" s="12">
        <v>65523</v>
      </c>
    </row>
    <row r="19" spans="2:7" ht="12.75">
      <c r="B19" s="33"/>
      <c r="C19" s="34"/>
      <c r="D19" s="12"/>
      <c r="F19" s="12"/>
      <c r="G19" s="12"/>
    </row>
    <row r="20" spans="2:7" ht="12.75">
      <c r="B20" s="35" t="s">
        <v>33</v>
      </c>
      <c r="C20" s="36"/>
      <c r="D20" s="37">
        <f>-36876+7600</f>
        <v>-29276</v>
      </c>
      <c r="E20" s="2">
        <v>-33642</v>
      </c>
      <c r="F20" s="12">
        <f>-89032+7600</f>
        <v>-81432</v>
      </c>
      <c r="G20" s="12">
        <v>-79291</v>
      </c>
    </row>
    <row r="21" spans="2:7" ht="12.75">
      <c r="B21" s="33"/>
      <c r="C21" s="34"/>
      <c r="D21" s="12"/>
      <c r="F21" s="12"/>
      <c r="G21" s="12"/>
    </row>
    <row r="22" spans="2:7" ht="12.75">
      <c r="B22" s="33" t="s">
        <v>34</v>
      </c>
      <c r="C22" s="34"/>
      <c r="D22" s="12">
        <v>84</v>
      </c>
      <c r="E22" s="2">
        <v>214</v>
      </c>
      <c r="F22" s="12">
        <v>792</v>
      </c>
      <c r="G22" s="12">
        <v>791</v>
      </c>
    </row>
    <row r="23" spans="2:7" ht="12.75">
      <c r="B23" s="33"/>
      <c r="C23" s="34"/>
      <c r="D23" s="12"/>
      <c r="F23" s="12"/>
      <c r="G23" s="12"/>
    </row>
    <row r="24" spans="2:7" ht="12.75">
      <c r="B24" s="33" t="s">
        <v>30</v>
      </c>
      <c r="C24" s="34"/>
      <c r="D24" s="38">
        <f>SUM(D18:D23)</f>
        <v>-8231</v>
      </c>
      <c r="E24" s="38">
        <f>SUM(E18:E23)</f>
        <v>-8205</v>
      </c>
      <c r="F24" s="38">
        <f>SUM(F18:F23)</f>
        <v>-18412</v>
      </c>
      <c r="G24" s="38">
        <f>SUM(G18:G23)</f>
        <v>-12977</v>
      </c>
    </row>
    <row r="25" spans="2:7" ht="12.75">
      <c r="B25" s="33"/>
      <c r="C25" s="34"/>
      <c r="D25" s="12"/>
      <c r="F25" s="12"/>
      <c r="G25" s="12"/>
    </row>
    <row r="26" spans="2:7" ht="12.75">
      <c r="B26" s="33" t="s">
        <v>35</v>
      </c>
      <c r="C26" s="34"/>
      <c r="D26" s="39">
        <v>-204</v>
      </c>
      <c r="E26" s="2">
        <v>-705</v>
      </c>
      <c r="F26" s="12">
        <v>-656</v>
      </c>
      <c r="G26" s="12">
        <v>-1213</v>
      </c>
    </row>
    <row r="27" spans="2:7" ht="12.75">
      <c r="B27" s="33"/>
      <c r="C27" s="34"/>
      <c r="D27" s="23"/>
      <c r="E27" s="14"/>
      <c r="F27" s="23"/>
      <c r="G27" s="23"/>
    </row>
    <row r="28" spans="2:7" ht="12.75">
      <c r="B28" s="33"/>
      <c r="C28" s="34"/>
      <c r="D28" s="12"/>
      <c r="F28" s="12"/>
      <c r="G28" s="12"/>
    </row>
    <row r="29" spans="2:7" ht="12.75">
      <c r="B29" s="33" t="s">
        <v>36</v>
      </c>
      <c r="C29" s="34"/>
      <c r="D29" s="39">
        <f>SUM(D24:D27)</f>
        <v>-8435</v>
      </c>
      <c r="E29" s="2">
        <f>SUM(E24:E26)</f>
        <v>-8910</v>
      </c>
      <c r="F29" s="12">
        <f>SUM(F24:F26)</f>
        <v>-19068</v>
      </c>
      <c r="G29" s="12">
        <f>SUM(G24:G26)</f>
        <v>-14190</v>
      </c>
    </row>
    <row r="30" spans="2:7" ht="12.75">
      <c r="B30" s="33"/>
      <c r="C30" s="34"/>
      <c r="D30" s="12"/>
      <c r="F30" s="12"/>
      <c r="G30" s="12"/>
    </row>
    <row r="31" spans="2:7" ht="12.75">
      <c r="B31" s="33" t="s">
        <v>37</v>
      </c>
      <c r="C31" s="34"/>
      <c r="D31" s="39">
        <v>-222</v>
      </c>
      <c r="E31" s="2">
        <v>-379</v>
      </c>
      <c r="F31" s="12">
        <f>-292-507</f>
        <v>-799</v>
      </c>
      <c r="G31" s="12">
        <v>-1061</v>
      </c>
    </row>
    <row r="32" spans="2:7" ht="12.75">
      <c r="B32" s="33"/>
      <c r="C32" s="34"/>
      <c r="D32" s="23"/>
      <c r="E32" s="14"/>
      <c r="F32" s="23"/>
      <c r="G32" s="23"/>
    </row>
    <row r="33" spans="2:7" ht="12.75">
      <c r="B33" s="33"/>
      <c r="C33" s="34"/>
      <c r="D33" s="12"/>
      <c r="F33" s="12"/>
      <c r="G33" s="12"/>
    </row>
    <row r="34" spans="2:7" ht="12.75">
      <c r="B34" s="33" t="s">
        <v>38</v>
      </c>
      <c r="C34" s="34"/>
      <c r="D34" s="12">
        <f>SUM(D29:D32)</f>
        <v>-8657</v>
      </c>
      <c r="E34" s="2">
        <f>SUM(E29:E32)</f>
        <v>-9289</v>
      </c>
      <c r="F34" s="12">
        <f>SUM(F29:F32)</f>
        <v>-19867</v>
      </c>
      <c r="G34" s="12">
        <f>SUM(G29:G32)</f>
        <v>-15251</v>
      </c>
    </row>
    <row r="35" spans="2:7" ht="12.75">
      <c r="B35" s="33"/>
      <c r="C35" s="34"/>
      <c r="D35" s="12"/>
      <c r="F35" s="12"/>
      <c r="G35" s="12"/>
    </row>
    <row r="36" spans="2:7" ht="12.75">
      <c r="B36" s="33" t="s">
        <v>39</v>
      </c>
      <c r="C36" s="34"/>
      <c r="D36" s="12">
        <v>-254</v>
      </c>
      <c r="E36" s="2">
        <v>2179</v>
      </c>
      <c r="F36" s="12">
        <v>-312</v>
      </c>
      <c r="G36" s="12">
        <v>2501</v>
      </c>
    </row>
    <row r="37" spans="2:7" ht="12.75">
      <c r="B37" s="33"/>
      <c r="C37" s="34"/>
      <c r="D37" s="12"/>
      <c r="F37" s="12"/>
      <c r="G37" s="12"/>
    </row>
    <row r="38" spans="2:7" ht="12.75">
      <c r="B38" s="33"/>
      <c r="C38" s="34"/>
      <c r="D38" s="22"/>
      <c r="E38" s="22"/>
      <c r="F38" s="22"/>
      <c r="G38" s="22"/>
    </row>
    <row r="39" spans="2:7" ht="12.75">
      <c r="B39" s="33" t="s">
        <v>40</v>
      </c>
      <c r="C39" s="34"/>
      <c r="D39" s="12">
        <f>SUM(D34:D36)</f>
        <v>-8911</v>
      </c>
      <c r="E39" s="12">
        <f>SUM(E34:E36)</f>
        <v>-7110</v>
      </c>
      <c r="F39" s="12">
        <f>SUM(F34:F36)</f>
        <v>-20179</v>
      </c>
      <c r="G39" s="12">
        <f>SUM(G34:G36)</f>
        <v>-12750</v>
      </c>
    </row>
    <row r="40" spans="2:7" ht="12.75">
      <c r="B40" s="33"/>
      <c r="C40" s="34"/>
      <c r="D40" s="23"/>
      <c r="E40" s="23"/>
      <c r="F40" s="23"/>
      <c r="G40" s="23"/>
    </row>
    <row r="41" spans="2:7" ht="12.75">
      <c r="B41" s="33"/>
      <c r="C41" s="34"/>
      <c r="D41" s="22"/>
      <c r="E41" s="22"/>
      <c r="F41" s="22"/>
      <c r="G41" s="22"/>
    </row>
    <row r="42" spans="2:7" ht="12.75">
      <c r="B42" s="33" t="s">
        <v>41</v>
      </c>
      <c r="C42" s="34"/>
      <c r="D42" s="12"/>
      <c r="E42" s="12"/>
      <c r="F42" s="12"/>
      <c r="G42" s="12"/>
    </row>
    <row r="43" spans="2:7" ht="12.75">
      <c r="B43" s="40" t="s">
        <v>42</v>
      </c>
      <c r="C43" s="41"/>
      <c r="D43" s="42">
        <v>-13.94</v>
      </c>
      <c r="E43" s="42">
        <v>-12.53</v>
      </c>
      <c r="F43" s="58">
        <v>-32.06</v>
      </c>
      <c r="G43" s="42">
        <v>-29.45</v>
      </c>
    </row>
    <row r="44" spans="2:7" ht="12.75">
      <c r="B44" s="40" t="s">
        <v>43</v>
      </c>
      <c r="C44" s="41"/>
      <c r="D44" s="42" t="s">
        <v>126</v>
      </c>
      <c r="E44" s="42" t="s">
        <v>126</v>
      </c>
      <c r="F44" s="42" t="s">
        <v>126</v>
      </c>
      <c r="G44" s="42" t="s">
        <v>126</v>
      </c>
    </row>
    <row r="45" spans="2:7" ht="12.75">
      <c r="B45" s="40"/>
      <c r="C45" s="41"/>
      <c r="D45" s="42"/>
      <c r="E45" s="42"/>
      <c r="F45" s="42"/>
      <c r="G45" s="42"/>
    </row>
    <row r="46" spans="2:7" ht="12.75">
      <c r="B46" s="20" t="s">
        <v>44</v>
      </c>
      <c r="C46" s="28"/>
      <c r="D46" s="21">
        <v>0</v>
      </c>
      <c r="E46" s="21">
        <v>0</v>
      </c>
      <c r="F46" s="21">
        <v>0</v>
      </c>
      <c r="G46" s="21">
        <v>0</v>
      </c>
    </row>
    <row r="47" spans="4:7" ht="12.75">
      <c r="D47" s="32"/>
      <c r="E47" s="32"/>
      <c r="F47" s="32"/>
      <c r="G47" s="32"/>
    </row>
    <row r="48" spans="4:7" ht="12.75">
      <c r="D48" s="32"/>
      <c r="E48" s="32"/>
      <c r="F48" s="32"/>
      <c r="G48" s="32"/>
    </row>
    <row r="49" spans="2:7" ht="12.75">
      <c r="B49" s="77"/>
      <c r="C49" s="78"/>
      <c r="D49" s="87" t="s">
        <v>24</v>
      </c>
      <c r="E49" s="88"/>
      <c r="F49" s="87" t="s">
        <v>45</v>
      </c>
      <c r="G49" s="88"/>
    </row>
    <row r="50" spans="2:7" ht="12.75">
      <c r="B50" s="79"/>
      <c r="C50" s="80"/>
      <c r="D50" s="89"/>
      <c r="E50" s="90"/>
      <c r="F50" s="89" t="s">
        <v>26</v>
      </c>
      <c r="G50" s="90"/>
    </row>
    <row r="51" spans="2:7" ht="12.75">
      <c r="B51" s="19" t="s">
        <v>46</v>
      </c>
      <c r="C51" s="27"/>
      <c r="D51" s="62">
        <f>+CBS!C60</f>
        <v>0.33999249084822125</v>
      </c>
      <c r="E51" s="86"/>
      <c r="F51" s="62">
        <f>+CBS!D60</f>
        <v>0.534059148521287</v>
      </c>
      <c r="G51" s="86"/>
    </row>
    <row r="52" spans="2:7" ht="12.75">
      <c r="B52" s="20" t="s">
        <v>47</v>
      </c>
      <c r="C52" s="28"/>
      <c r="D52" s="69"/>
      <c r="E52" s="70"/>
      <c r="F52" s="69"/>
      <c r="G52" s="70"/>
    </row>
    <row r="53" spans="4:7" ht="12.75">
      <c r="D53" s="32"/>
      <c r="E53" s="32"/>
      <c r="F53" s="32"/>
      <c r="G53" s="32"/>
    </row>
    <row r="54" spans="4:7" ht="12.75">
      <c r="D54" s="32"/>
      <c r="E54" s="32"/>
      <c r="F54" s="32"/>
      <c r="G54" s="32"/>
    </row>
    <row r="55" spans="2:7" ht="12.75">
      <c r="B55" s="4" t="s">
        <v>29</v>
      </c>
      <c r="D55" s="32"/>
      <c r="E55" s="32"/>
      <c r="F55" s="32"/>
      <c r="G55" s="32"/>
    </row>
    <row r="56" spans="4:7" ht="12.75">
      <c r="D56" s="32"/>
      <c r="E56" s="32"/>
      <c r="F56" s="32"/>
      <c r="G56" s="32"/>
    </row>
    <row r="57" spans="2:7" ht="12.75">
      <c r="B57" s="19"/>
      <c r="C57" s="27"/>
      <c r="D57" s="71" t="s">
        <v>5</v>
      </c>
      <c r="E57" s="72"/>
      <c r="F57" s="73" t="s">
        <v>6</v>
      </c>
      <c r="G57" s="74"/>
    </row>
    <row r="58" spans="2:7" ht="12.75">
      <c r="B58" s="33"/>
      <c r="C58" s="34"/>
      <c r="D58" s="10" t="s">
        <v>7</v>
      </c>
      <c r="E58" s="10" t="s">
        <v>8</v>
      </c>
      <c r="F58" s="10" t="s">
        <v>7</v>
      </c>
      <c r="G58" s="10" t="s">
        <v>8</v>
      </c>
    </row>
    <row r="59" spans="2:7" ht="12.75">
      <c r="B59" s="33"/>
      <c r="C59" s="34"/>
      <c r="D59" s="11" t="s">
        <v>9</v>
      </c>
      <c r="E59" s="11" t="s">
        <v>10</v>
      </c>
      <c r="F59" s="11" t="s">
        <v>11</v>
      </c>
      <c r="G59" s="11" t="s">
        <v>10</v>
      </c>
    </row>
    <row r="60" spans="2:7" ht="12.75">
      <c r="B60" s="33"/>
      <c r="C60" s="34"/>
      <c r="D60" s="11"/>
      <c r="E60" s="11" t="s">
        <v>12</v>
      </c>
      <c r="F60" s="11"/>
      <c r="G60" s="11" t="s">
        <v>13</v>
      </c>
    </row>
    <row r="61" spans="2:7" ht="12.75">
      <c r="B61" s="33"/>
      <c r="C61" s="34"/>
      <c r="D61" s="12"/>
      <c r="E61" s="12"/>
      <c r="F61" s="12"/>
      <c r="G61" s="12"/>
    </row>
    <row r="62" spans="2:7" ht="12.75">
      <c r="B62" s="33"/>
      <c r="C62" s="34"/>
      <c r="D62" s="11" t="str">
        <f>+D16</f>
        <v>[31/12/2003]</v>
      </c>
      <c r="E62" s="11" t="str">
        <f>+E16</f>
        <v>[31/12/2002]</v>
      </c>
      <c r="F62" s="11" t="str">
        <f>+F16</f>
        <v>[31/12/2003]</v>
      </c>
      <c r="G62" s="11" t="str">
        <f>+G16</f>
        <v>[31/12/2002]</v>
      </c>
    </row>
    <row r="63" spans="2:7" ht="12.75">
      <c r="B63" s="33"/>
      <c r="C63" s="34"/>
      <c r="D63" s="15" t="s">
        <v>14</v>
      </c>
      <c r="E63" s="15" t="s">
        <v>14</v>
      </c>
      <c r="F63" s="15" t="s">
        <v>14</v>
      </c>
      <c r="G63" s="15" t="s">
        <v>14</v>
      </c>
    </row>
    <row r="64" spans="2:7" ht="12.75">
      <c r="B64" s="19" t="s">
        <v>30</v>
      </c>
      <c r="C64" s="27"/>
      <c r="D64" s="43">
        <f>+D24</f>
        <v>-8231</v>
      </c>
      <c r="E64" s="43">
        <f>+E24</f>
        <v>-8205</v>
      </c>
      <c r="F64" s="43">
        <f>+F24</f>
        <v>-18412</v>
      </c>
      <c r="G64" s="43">
        <f>+G24</f>
        <v>-12977</v>
      </c>
    </row>
    <row r="65" spans="2:7" ht="12.75">
      <c r="B65" s="19" t="s">
        <v>31</v>
      </c>
      <c r="C65" s="27"/>
      <c r="D65" s="44">
        <f>+F65-239</f>
        <v>47</v>
      </c>
      <c r="E65" s="22">
        <v>185</v>
      </c>
      <c r="F65" s="22">
        <v>286</v>
      </c>
      <c r="G65" s="22">
        <v>245</v>
      </c>
    </row>
    <row r="66" spans="2:7" ht="12.75">
      <c r="B66" s="45" t="s">
        <v>32</v>
      </c>
      <c r="C66" s="46"/>
      <c r="D66" s="17">
        <f>+F66-404</f>
        <v>193</v>
      </c>
      <c r="E66" s="17">
        <f>-E26</f>
        <v>705</v>
      </c>
      <c r="F66" s="17">
        <v>597</v>
      </c>
      <c r="G66" s="17">
        <f>-G26</f>
        <v>1213</v>
      </c>
    </row>
  </sheetData>
  <mergeCells count="11">
    <mergeCell ref="D11:E11"/>
    <mergeCell ref="F11:G11"/>
    <mergeCell ref="B49:C50"/>
    <mergeCell ref="D49:E49"/>
    <mergeCell ref="F49:G49"/>
    <mergeCell ref="D50:E50"/>
    <mergeCell ref="F50:G50"/>
    <mergeCell ref="D51:E52"/>
    <mergeCell ref="F51:G52"/>
    <mergeCell ref="D57:E57"/>
    <mergeCell ref="F57:G57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workbookViewId="0" topLeftCell="A33">
      <selection activeCell="C21" sqref="C21"/>
    </sheetView>
  </sheetViews>
  <sheetFormatPr defaultColWidth="9.140625" defaultRowHeight="12.75"/>
  <cols>
    <col min="1" max="1" width="54.421875" style="0" customWidth="1"/>
    <col min="2" max="2" width="7.7109375" style="0" customWidth="1"/>
    <col min="3" max="3" width="17.57421875" style="0" customWidth="1"/>
    <col min="4" max="4" width="19.57421875" style="0" customWidth="1"/>
  </cols>
  <sheetData>
    <row r="1" spans="1:4" ht="12.75">
      <c r="A1" s="4" t="s">
        <v>0</v>
      </c>
      <c r="D1" s="2"/>
    </row>
    <row r="2" ht="12.75">
      <c r="A2" s="4"/>
    </row>
    <row r="3" ht="12.75">
      <c r="A3" s="4" t="s">
        <v>48</v>
      </c>
    </row>
    <row r="4" ht="12.75">
      <c r="A4" s="4" t="s">
        <v>131</v>
      </c>
    </row>
    <row r="6" spans="3:4" ht="12.75">
      <c r="C6" s="47" t="s">
        <v>49</v>
      </c>
      <c r="D6" s="47" t="s">
        <v>49</v>
      </c>
    </row>
    <row r="7" spans="2:4" ht="12.75">
      <c r="B7" s="48"/>
      <c r="C7" s="47" t="s">
        <v>130</v>
      </c>
      <c r="D7" s="47" t="s">
        <v>110</v>
      </c>
    </row>
    <row r="8" spans="2:4" ht="12.75">
      <c r="B8" s="48"/>
      <c r="C8" s="47"/>
      <c r="D8" s="47" t="s">
        <v>120</v>
      </c>
    </row>
    <row r="9" spans="3:4" ht="12.75">
      <c r="C9" s="47" t="s">
        <v>14</v>
      </c>
      <c r="D9" s="47" t="s">
        <v>14</v>
      </c>
    </row>
    <row r="10" spans="3:4" ht="12.75">
      <c r="C10" s="2"/>
      <c r="D10" s="2"/>
    </row>
    <row r="11" spans="1:4" ht="12.75">
      <c r="A11" s="49"/>
      <c r="C11" s="2"/>
      <c r="D11" s="2"/>
    </row>
    <row r="12" spans="1:4" ht="12.75">
      <c r="A12" t="s">
        <v>50</v>
      </c>
      <c r="C12" s="2">
        <v>5349</v>
      </c>
      <c r="D12" s="2">
        <v>7172</v>
      </c>
    </row>
    <row r="13" spans="1:4" ht="12.75">
      <c r="A13" t="s">
        <v>51</v>
      </c>
      <c r="C13" s="2">
        <v>5107</v>
      </c>
      <c r="D13" s="2">
        <f>3363+10283</f>
        <v>13646</v>
      </c>
    </row>
    <row r="14" spans="1:4" ht="12.75" hidden="1">
      <c r="A14" t="s">
        <v>52</v>
      </c>
      <c r="C14" s="2"/>
      <c r="D14" s="2"/>
    </row>
    <row r="15" spans="1:4" ht="12.75">
      <c r="A15" t="s">
        <v>53</v>
      </c>
      <c r="C15" s="2">
        <v>0</v>
      </c>
      <c r="D15" s="2">
        <v>557</v>
      </c>
    </row>
    <row r="16" spans="1:4" ht="12.75">
      <c r="A16" t="s">
        <v>115</v>
      </c>
      <c r="C16" s="2">
        <f>4240-300</f>
        <v>3940</v>
      </c>
      <c r="D16" s="2">
        <f>4747-301</f>
        <v>4446</v>
      </c>
    </row>
    <row r="17" spans="3:4" ht="12.75">
      <c r="C17" s="2"/>
      <c r="D17" s="2"/>
    </row>
    <row r="18" spans="1:4" ht="12.75">
      <c r="A18" s="49" t="s">
        <v>54</v>
      </c>
      <c r="C18" s="2"/>
      <c r="D18" s="2"/>
    </row>
    <row r="19" spans="1:4" ht="12.75">
      <c r="A19" t="s">
        <v>55</v>
      </c>
      <c r="C19" s="2">
        <f>5524+7898-6927</f>
        <v>6495</v>
      </c>
      <c r="D19" s="2">
        <v>2541</v>
      </c>
    </row>
    <row r="20" spans="1:4" ht="12.75">
      <c r="A20" t="s">
        <v>56</v>
      </c>
      <c r="C20" s="2">
        <f>32013+7600</f>
        <v>39613</v>
      </c>
      <c r="D20" s="2">
        <v>49230</v>
      </c>
    </row>
    <row r="21" spans="1:4" ht="12.75">
      <c r="A21" t="s">
        <v>57</v>
      </c>
      <c r="C21" s="2">
        <f>4357+8749+6927</f>
        <v>20033</v>
      </c>
      <c r="D21" s="2">
        <v>26105</v>
      </c>
    </row>
    <row r="22" spans="3:4" ht="12.75">
      <c r="C22" s="50">
        <f>SUM(C19:C21)</f>
        <v>66141</v>
      </c>
      <c r="D22" s="50">
        <f>SUM(D19:D21)</f>
        <v>77876</v>
      </c>
    </row>
    <row r="23" spans="3:4" ht="12.75">
      <c r="C23" s="2"/>
      <c r="D23" s="2"/>
    </row>
    <row r="24" spans="1:4" ht="12.75">
      <c r="A24" s="49" t="s">
        <v>58</v>
      </c>
      <c r="C24" s="2"/>
      <c r="D24" s="2"/>
    </row>
    <row r="25" spans="1:4" ht="12.75">
      <c r="A25" t="s">
        <v>107</v>
      </c>
      <c r="C25" s="2">
        <v>33406</v>
      </c>
      <c r="D25" s="2">
        <f>42472+653</f>
        <v>43125</v>
      </c>
    </row>
    <row r="26" spans="1:4" ht="12.75">
      <c r="A26" t="s">
        <v>108</v>
      </c>
      <c r="C26" s="2">
        <f>1508+6927</f>
        <v>8435</v>
      </c>
      <c r="D26" s="2">
        <v>0</v>
      </c>
    </row>
    <row r="27" spans="1:4" ht="12.75">
      <c r="A27" t="s">
        <v>37</v>
      </c>
      <c r="C27" s="2">
        <v>1927</v>
      </c>
      <c r="D27" s="2">
        <v>2517</v>
      </c>
    </row>
    <row r="28" spans="3:4" ht="12.75">
      <c r="C28" s="50">
        <f>SUM(C25:C27)</f>
        <v>43768</v>
      </c>
      <c r="D28" s="50">
        <f>SUM(D25:D27)</f>
        <v>45642</v>
      </c>
    </row>
    <row r="29" spans="3:4" ht="12.75">
      <c r="C29" s="2"/>
      <c r="D29" s="2"/>
    </row>
    <row r="30" spans="1:4" ht="12.75">
      <c r="A30" s="49" t="s">
        <v>59</v>
      </c>
      <c r="C30" s="2">
        <f>SUM(C22-C28)</f>
        <v>22373</v>
      </c>
      <c r="D30" s="2">
        <f>SUM(D22-D28)</f>
        <v>32234</v>
      </c>
    </row>
    <row r="31" spans="1:4" ht="12.75">
      <c r="A31" s="49"/>
      <c r="C31" s="2"/>
      <c r="D31" s="2"/>
    </row>
    <row r="32" spans="1:4" ht="12.75">
      <c r="A32" s="49"/>
      <c r="C32" s="2"/>
      <c r="D32" s="2"/>
    </row>
    <row r="34" spans="3:4" ht="12.75">
      <c r="C34" s="7"/>
      <c r="D34" s="7"/>
    </row>
    <row r="35" spans="3:4" ht="13.5" thickBot="1">
      <c r="C35" s="51">
        <f>SUM(C12:C16,C30)</f>
        <v>36769</v>
      </c>
      <c r="D35" s="51">
        <f>SUM(D12:D16,D30)</f>
        <v>58055</v>
      </c>
    </row>
    <row r="36" spans="3:4" ht="13.5" thickTop="1">
      <c r="C36" s="2"/>
      <c r="D36" s="2"/>
    </row>
    <row r="37" spans="3:4" ht="12.75">
      <c r="C37" s="2"/>
      <c r="D37" s="2"/>
    </row>
    <row r="38" spans="1:4" ht="12.75">
      <c r="A38" s="49"/>
      <c r="C38" s="2"/>
      <c r="D38" s="2"/>
    </row>
    <row r="39" spans="1:4" ht="12.75">
      <c r="A39" t="s">
        <v>60</v>
      </c>
      <c r="C39" s="2">
        <v>63922</v>
      </c>
      <c r="D39" s="2">
        <v>61540</v>
      </c>
    </row>
    <row r="40" spans="1:4" ht="12.75" hidden="1">
      <c r="A40" t="s">
        <v>61</v>
      </c>
      <c r="C40" s="2"/>
      <c r="D40" s="2"/>
    </row>
    <row r="41" spans="1:4" ht="12.75">
      <c r="A41" t="s">
        <v>62</v>
      </c>
      <c r="C41" s="2">
        <f>+CCIE!D29+CCIE!E29+CCIE!F29+CCIE!G29+CCIE!H29</f>
        <v>-33142</v>
      </c>
      <c r="D41" s="2">
        <f>+CCIE!D19+CCIE!E19+CCIE!F19+CCIE!G19+CCIE!H19</f>
        <v>-10582</v>
      </c>
    </row>
    <row r="42" spans="1:4" ht="12.75" hidden="1">
      <c r="A42" t="s">
        <v>63</v>
      </c>
      <c r="C42" s="2"/>
      <c r="D42" s="2"/>
    </row>
    <row r="43" spans="3:4" ht="12.75">
      <c r="C43" s="14"/>
      <c r="D43" s="14"/>
    </row>
    <row r="44" spans="3:4" ht="12.75">
      <c r="C44" s="2"/>
      <c r="D44" s="2"/>
    </row>
    <row r="45" spans="1:4" ht="12.75">
      <c r="A45" s="49" t="s">
        <v>64</v>
      </c>
      <c r="C45" s="2">
        <f>SUM(C39:C43)</f>
        <v>30780</v>
      </c>
      <c r="D45" s="2">
        <f>SUM(D39:D43)</f>
        <v>50958</v>
      </c>
    </row>
    <row r="46" spans="3:4" ht="12.75">
      <c r="C46" s="2"/>
      <c r="D46" s="2"/>
    </row>
    <row r="47" spans="1:4" ht="12.75">
      <c r="A47" t="s">
        <v>65</v>
      </c>
      <c r="C47" s="2">
        <v>859</v>
      </c>
      <c r="D47" s="2">
        <v>500</v>
      </c>
    </row>
    <row r="48" spans="3:4" ht="12.75">
      <c r="C48" s="2"/>
      <c r="D48" s="2"/>
    </row>
    <row r="49" spans="1:4" ht="12.75">
      <c r="A49" t="s">
        <v>66</v>
      </c>
      <c r="C49" s="2"/>
      <c r="D49" s="2"/>
    </row>
    <row r="50" spans="1:4" ht="12.75" hidden="1">
      <c r="A50" t="s">
        <v>67</v>
      </c>
      <c r="C50" s="2"/>
      <c r="D50" s="2">
        <v>0</v>
      </c>
    </row>
    <row r="51" spans="1:4" ht="12.75">
      <c r="A51" t="s">
        <v>68</v>
      </c>
      <c r="C51" s="2">
        <v>5130</v>
      </c>
      <c r="D51" s="2">
        <f>7425-1078+250</f>
        <v>6597</v>
      </c>
    </row>
    <row r="52" spans="3:4" ht="12.75">
      <c r="C52" s="2"/>
      <c r="D52" s="2"/>
    </row>
    <row r="53" spans="3:4" ht="12.75">
      <c r="C53" s="7"/>
      <c r="D53" s="7"/>
    </row>
    <row r="54" spans="3:4" ht="13.5" thickBot="1">
      <c r="C54" s="51">
        <f>SUM(C45:C52)</f>
        <v>36769</v>
      </c>
      <c r="D54" s="51">
        <f>SUM(D45:D52)</f>
        <v>58055</v>
      </c>
    </row>
    <row r="55" spans="3:4" ht="13.5" thickTop="1">
      <c r="C55" s="2"/>
      <c r="D55" s="2"/>
    </row>
    <row r="56" spans="3:4" ht="12.75">
      <c r="C56" s="2"/>
      <c r="D56" s="2"/>
    </row>
    <row r="57" spans="3:4" ht="12.75">
      <c r="C57" s="2" t="s">
        <v>69</v>
      </c>
      <c r="D57" s="2" t="s">
        <v>70</v>
      </c>
    </row>
    <row r="58" spans="3:4" ht="12.75">
      <c r="C58" s="2" t="s">
        <v>71</v>
      </c>
      <c r="D58" s="2" t="s">
        <v>72</v>
      </c>
    </row>
    <row r="59" spans="3:4" ht="12.75">
      <c r="C59" s="2"/>
      <c r="D59" s="2"/>
    </row>
    <row r="60" spans="1:4" ht="12.75">
      <c r="A60" t="s">
        <v>73</v>
      </c>
      <c r="C60" s="52">
        <f>+(C45-C13-C16)/C39</f>
        <v>0.33999249084822125</v>
      </c>
      <c r="D60" s="52">
        <f>+(D45-D13-D16)/D39</f>
        <v>0.534059148521287</v>
      </c>
    </row>
  </sheetData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 topLeftCell="D6">
      <selection activeCell="J13" sqref="J13"/>
    </sheetView>
  </sheetViews>
  <sheetFormatPr defaultColWidth="9.140625" defaultRowHeight="12.75"/>
  <cols>
    <col min="1" max="1" width="47.140625" style="0" customWidth="1"/>
    <col min="2" max="2" width="10.421875" style="0" customWidth="1"/>
    <col min="3" max="4" width="16.7109375" style="2" customWidth="1"/>
    <col min="5" max="6" width="16.28125" style="2" customWidth="1"/>
    <col min="7" max="7" width="20.00390625" style="2" bestFit="1" customWidth="1"/>
    <col min="8" max="8" width="15.421875" style="2" customWidth="1"/>
    <col min="9" max="9" width="10.00390625" style="2" customWidth="1"/>
  </cols>
  <sheetData>
    <row r="1" spans="1:2" ht="12.75">
      <c r="A1" s="4" t="s">
        <v>0</v>
      </c>
      <c r="B1" s="4"/>
    </row>
    <row r="3" spans="1:2" ht="12.75">
      <c r="A3" s="49" t="s">
        <v>97</v>
      </c>
      <c r="B3" s="49"/>
    </row>
    <row r="4" spans="1:2" ht="12.75">
      <c r="A4" s="49" t="s">
        <v>132</v>
      </c>
      <c r="B4" s="49"/>
    </row>
    <row r="5" spans="1:8" ht="12.75">
      <c r="A5" s="49"/>
      <c r="B5" s="49"/>
      <c r="D5" s="85" t="s">
        <v>62</v>
      </c>
      <c r="E5" s="85"/>
      <c r="F5" s="85"/>
      <c r="G5" s="85"/>
      <c r="H5" s="85"/>
    </row>
    <row r="6" spans="3:9" ht="12.75">
      <c r="C6" s="5"/>
      <c r="D6" s="91" t="s">
        <v>106</v>
      </c>
      <c r="E6" s="91"/>
      <c r="F6" s="91"/>
      <c r="G6" s="91"/>
      <c r="H6" s="57" t="s">
        <v>105</v>
      </c>
      <c r="I6" s="5"/>
    </row>
    <row r="7" spans="3:9" ht="12.75">
      <c r="C7" s="5"/>
      <c r="D7" s="5"/>
      <c r="G7" s="5" t="s">
        <v>104</v>
      </c>
      <c r="H7" s="5"/>
      <c r="I7" s="5"/>
    </row>
    <row r="8" spans="2:9" ht="12.75">
      <c r="B8" s="48" t="s">
        <v>114</v>
      </c>
      <c r="C8" s="5" t="s">
        <v>98</v>
      </c>
      <c r="D8" s="2" t="s">
        <v>61</v>
      </c>
      <c r="E8" s="5" t="s">
        <v>63</v>
      </c>
      <c r="F8" s="5" t="s">
        <v>102</v>
      </c>
      <c r="G8" s="5" t="s">
        <v>103</v>
      </c>
      <c r="H8" s="5" t="s">
        <v>101</v>
      </c>
      <c r="I8" s="5" t="s">
        <v>99</v>
      </c>
    </row>
    <row r="9" spans="3:9" ht="12.75">
      <c r="C9" s="5" t="s">
        <v>14</v>
      </c>
      <c r="D9" s="5" t="s">
        <v>14</v>
      </c>
      <c r="E9" s="5" t="s">
        <v>14</v>
      </c>
      <c r="F9" s="5" t="s">
        <v>14</v>
      </c>
      <c r="G9" s="5" t="s">
        <v>14</v>
      </c>
      <c r="H9" s="5" t="s">
        <v>14</v>
      </c>
      <c r="I9" s="5" t="s">
        <v>14</v>
      </c>
    </row>
    <row r="11" spans="1:2" ht="12.75">
      <c r="A11" s="56" t="s">
        <v>133</v>
      </c>
      <c r="B11" s="56"/>
    </row>
    <row r="13" spans="1:9" ht="12.75">
      <c r="A13" t="s">
        <v>117</v>
      </c>
      <c r="C13" s="2">
        <v>61540</v>
      </c>
      <c r="D13" s="2">
        <v>11543</v>
      </c>
      <c r="E13" s="2">
        <v>-13509</v>
      </c>
      <c r="F13" s="2">
        <v>3030</v>
      </c>
      <c r="G13" s="2">
        <v>48320</v>
      </c>
      <c r="H13" s="2">
        <f>-65541</f>
        <v>-65541</v>
      </c>
      <c r="I13" s="2">
        <f>SUM(C13:H13)</f>
        <v>45383</v>
      </c>
    </row>
    <row r="15" spans="1:9" ht="12.75">
      <c r="A15" t="s">
        <v>116</v>
      </c>
      <c r="B15" s="48">
        <v>1</v>
      </c>
      <c r="H15" s="2">
        <v>4747</v>
      </c>
      <c r="I15" s="2">
        <f>SUM(C15:H15)</f>
        <v>4747</v>
      </c>
    </row>
    <row r="16" ht="12.75">
      <c r="B16" s="48"/>
    </row>
    <row r="17" spans="1:9" ht="12.75">
      <c r="A17" t="s">
        <v>125</v>
      </c>
      <c r="B17" s="48">
        <v>28</v>
      </c>
      <c r="D17" s="2">
        <v>-858</v>
      </c>
      <c r="G17" s="2">
        <v>-250</v>
      </c>
      <c r="H17" s="2">
        <f>1078+858</f>
        <v>1936</v>
      </c>
      <c r="I17" s="2">
        <f>SUM(C17:H17)</f>
        <v>828</v>
      </c>
    </row>
    <row r="18" spans="3:9" ht="12.75">
      <c r="C18" s="14"/>
      <c r="D18" s="14"/>
      <c r="E18" s="14"/>
      <c r="F18" s="14"/>
      <c r="G18" s="14"/>
      <c r="H18" s="14"/>
      <c r="I18" s="14"/>
    </row>
    <row r="19" spans="1:9" ht="12.75">
      <c r="A19" t="s">
        <v>118</v>
      </c>
      <c r="C19" s="2">
        <f aca="true" t="shared" si="0" ref="C19:I19">SUM(C13:C18)</f>
        <v>61540</v>
      </c>
      <c r="D19" s="2">
        <f t="shared" si="0"/>
        <v>10685</v>
      </c>
      <c r="E19" s="2">
        <f t="shared" si="0"/>
        <v>-13509</v>
      </c>
      <c r="F19" s="2">
        <f t="shared" si="0"/>
        <v>3030</v>
      </c>
      <c r="G19" s="2">
        <f t="shared" si="0"/>
        <v>48070</v>
      </c>
      <c r="H19" s="2">
        <f t="shared" si="0"/>
        <v>-58858</v>
      </c>
      <c r="I19" s="2">
        <f t="shared" si="0"/>
        <v>50958</v>
      </c>
    </row>
    <row r="21" spans="1:9" ht="12.75">
      <c r="A21" t="s">
        <v>134</v>
      </c>
      <c r="H21" s="2">
        <f>'CPL(2)'!F39</f>
        <v>-20179</v>
      </c>
      <c r="I21" s="2">
        <f>SUM(C21:H21)</f>
        <v>-20179</v>
      </c>
    </row>
    <row r="23" spans="1:9" ht="12.75">
      <c r="A23" t="s">
        <v>124</v>
      </c>
      <c r="G23" s="2">
        <f>-3089-151-7</f>
        <v>-3247</v>
      </c>
      <c r="I23" s="2">
        <f>SUM(C23:H23)</f>
        <v>-3247</v>
      </c>
    </row>
    <row r="25" spans="1:9" ht="12.75">
      <c r="A25" t="s">
        <v>111</v>
      </c>
      <c r="C25" s="2">
        <f>2376+6</f>
        <v>2382</v>
      </c>
      <c r="D25" s="2">
        <f>1188-323+1</f>
        <v>866</v>
      </c>
      <c r="I25" s="2">
        <f>SUM(C25:H25)</f>
        <v>3248</v>
      </c>
    </row>
    <row r="28" spans="3:9" ht="12.75">
      <c r="C28" s="7"/>
      <c r="D28" s="7"/>
      <c r="E28" s="7"/>
      <c r="F28" s="7"/>
      <c r="G28" s="7"/>
      <c r="H28" s="7"/>
      <c r="I28" s="7"/>
    </row>
    <row r="29" spans="1:9" ht="12.75">
      <c r="A29" t="s">
        <v>135</v>
      </c>
      <c r="C29" s="9">
        <f aca="true" t="shared" si="1" ref="C29:I29">SUM(C19:C28)</f>
        <v>63922</v>
      </c>
      <c r="D29" s="9">
        <f t="shared" si="1"/>
        <v>11551</v>
      </c>
      <c r="E29" s="9">
        <f t="shared" si="1"/>
        <v>-13509</v>
      </c>
      <c r="F29" s="9">
        <f t="shared" si="1"/>
        <v>3030</v>
      </c>
      <c r="G29" s="9">
        <f t="shared" si="1"/>
        <v>44823</v>
      </c>
      <c r="H29" s="9">
        <f t="shared" si="1"/>
        <v>-79037</v>
      </c>
      <c r="I29" s="9">
        <f t="shared" si="1"/>
        <v>30780</v>
      </c>
    </row>
    <row r="30" spans="3:9" ht="13.5" thickBot="1">
      <c r="C30" s="51"/>
      <c r="D30" s="51"/>
      <c r="E30" s="51"/>
      <c r="F30" s="51"/>
      <c r="G30" s="51"/>
      <c r="H30" s="51"/>
      <c r="I30" s="51"/>
    </row>
    <row r="31" ht="13.5" thickTop="1"/>
    <row r="33" spans="1:8" ht="12.75">
      <c r="A33" s="49"/>
      <c r="B33" s="49"/>
      <c r="D33" s="85" t="s">
        <v>62</v>
      </c>
      <c r="E33" s="85"/>
      <c r="F33" s="85"/>
      <c r="G33" s="85"/>
      <c r="H33" s="85"/>
    </row>
    <row r="34" spans="3:9" ht="12.75">
      <c r="C34" s="5"/>
      <c r="D34" s="91" t="s">
        <v>106</v>
      </c>
      <c r="E34" s="91"/>
      <c r="F34" s="91"/>
      <c r="G34" s="91"/>
      <c r="H34" s="57" t="s">
        <v>105</v>
      </c>
      <c r="I34" s="5"/>
    </row>
    <row r="35" spans="3:9" ht="12.75">
      <c r="C35" s="5"/>
      <c r="D35" s="5"/>
      <c r="G35" s="5" t="s">
        <v>104</v>
      </c>
      <c r="H35" s="5"/>
      <c r="I35" s="5"/>
    </row>
    <row r="36" spans="2:9" ht="12.75">
      <c r="B36" s="48" t="s">
        <v>114</v>
      </c>
      <c r="C36" s="5" t="s">
        <v>98</v>
      </c>
      <c r="D36" s="2" t="s">
        <v>61</v>
      </c>
      <c r="E36" s="5" t="s">
        <v>63</v>
      </c>
      <c r="F36" s="5" t="s">
        <v>102</v>
      </c>
      <c r="G36" s="5" t="s">
        <v>103</v>
      </c>
      <c r="H36" s="5" t="s">
        <v>101</v>
      </c>
      <c r="I36" s="5" t="s">
        <v>99</v>
      </c>
    </row>
    <row r="37" spans="3:9" ht="12.75">
      <c r="C37" s="5" t="s">
        <v>14</v>
      </c>
      <c r="D37" s="5" t="s">
        <v>14</v>
      </c>
      <c r="E37" s="5" t="s">
        <v>14</v>
      </c>
      <c r="F37" s="5" t="s">
        <v>14</v>
      </c>
      <c r="G37" s="5" t="s">
        <v>14</v>
      </c>
      <c r="H37" s="5" t="s">
        <v>14</v>
      </c>
      <c r="I37" s="5" t="s">
        <v>14</v>
      </c>
    </row>
    <row r="39" spans="1:2" ht="12.75">
      <c r="A39" s="56" t="s">
        <v>136</v>
      </c>
      <c r="B39" s="56"/>
    </row>
    <row r="41" spans="1:9" ht="12.75">
      <c r="A41" t="s">
        <v>121</v>
      </c>
      <c r="C41" s="2">
        <v>15995</v>
      </c>
      <c r="D41" s="2">
        <v>0</v>
      </c>
      <c r="E41" s="2">
        <v>-13509</v>
      </c>
      <c r="F41" s="2">
        <v>0</v>
      </c>
      <c r="G41" s="2">
        <v>0</v>
      </c>
      <c r="H41" s="2">
        <v>-31620</v>
      </c>
      <c r="I41" s="2">
        <f>SUM(C41:H41)</f>
        <v>-29134</v>
      </c>
    </row>
    <row r="44" spans="1:9" ht="12.75">
      <c r="A44" t="s">
        <v>138</v>
      </c>
      <c r="H44" s="2">
        <v>-12750</v>
      </c>
      <c r="I44" s="2">
        <f>SUM(C44:H44)</f>
        <v>-12750</v>
      </c>
    </row>
    <row r="46" spans="1:9" ht="12.75">
      <c r="A46" t="s">
        <v>122</v>
      </c>
      <c r="C46" s="2">
        <v>40000</v>
      </c>
      <c r="D46" s="2">
        <v>10000</v>
      </c>
      <c r="I46" s="2">
        <f>SUM(C46:H46)</f>
        <v>50000</v>
      </c>
    </row>
    <row r="48" spans="1:9" ht="12.75">
      <c r="A48" t="s">
        <v>123</v>
      </c>
      <c r="D48" s="2">
        <v>3030</v>
      </c>
      <c r="I48" s="2">
        <f>SUM(C48:H48)</f>
        <v>3030</v>
      </c>
    </row>
    <row r="50" spans="1:9" ht="12.75">
      <c r="A50" t="s">
        <v>124</v>
      </c>
      <c r="I50" s="2">
        <f>SUM(C50:H50)</f>
        <v>0</v>
      </c>
    </row>
    <row r="52" spans="1:9" ht="12.75">
      <c r="A52" t="s">
        <v>111</v>
      </c>
      <c r="C52" s="2">
        <v>5299</v>
      </c>
      <c r="D52" s="2">
        <v>2650</v>
      </c>
      <c r="I52" s="2">
        <f>SUM(C52:H52)</f>
        <v>7949</v>
      </c>
    </row>
    <row r="54" spans="1:9" ht="12.75">
      <c r="A54" t="s">
        <v>137</v>
      </c>
      <c r="D54" s="2">
        <v>-1230</v>
      </c>
      <c r="I54" s="2">
        <f>SUM(C54:H54)</f>
        <v>-1230</v>
      </c>
    </row>
    <row r="57" spans="3:9" ht="12.75">
      <c r="C57" s="7"/>
      <c r="D57" s="7"/>
      <c r="E57" s="7"/>
      <c r="F57" s="7"/>
      <c r="G57" s="7"/>
      <c r="H57" s="7"/>
      <c r="I57" s="7"/>
    </row>
    <row r="58" spans="1:9" ht="12.75">
      <c r="A58" t="s">
        <v>139</v>
      </c>
      <c r="C58" s="9">
        <f>SUM(C41:C56)</f>
        <v>61294</v>
      </c>
      <c r="D58" s="9">
        <f aca="true" t="shared" si="2" ref="D58:I58">SUM(D41:D56)</f>
        <v>14450</v>
      </c>
      <c r="E58" s="9">
        <f t="shared" si="2"/>
        <v>-13509</v>
      </c>
      <c r="F58" s="9">
        <f t="shared" si="2"/>
        <v>0</v>
      </c>
      <c r="G58" s="9">
        <f t="shared" si="2"/>
        <v>0</v>
      </c>
      <c r="H58" s="9">
        <f t="shared" si="2"/>
        <v>-44370</v>
      </c>
      <c r="I58" s="9">
        <f t="shared" si="2"/>
        <v>17865</v>
      </c>
    </row>
    <row r="59" spans="3:9" ht="13.5" thickBot="1">
      <c r="C59" s="51"/>
      <c r="D59" s="51"/>
      <c r="E59" s="51"/>
      <c r="F59" s="51"/>
      <c r="G59" s="51"/>
      <c r="H59" s="51"/>
      <c r="I59" s="51"/>
    </row>
    <row r="60" ht="13.5" thickTop="1"/>
  </sheetData>
  <mergeCells count="4">
    <mergeCell ref="D6:G6"/>
    <mergeCell ref="D5:H5"/>
    <mergeCell ref="D33:H33"/>
    <mergeCell ref="D34:G34"/>
  </mergeCells>
  <printOptions/>
  <pageMargins left="0.5" right="0.5" top="0.25" bottom="0.25" header="0.5" footer="0.5"/>
  <pageSetup fitToHeight="1" fitToWidth="1"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workbookViewId="0" topLeftCell="A7">
      <selection activeCell="B21" sqref="B21"/>
    </sheetView>
  </sheetViews>
  <sheetFormatPr defaultColWidth="9.140625" defaultRowHeight="12.75"/>
  <cols>
    <col min="1" max="1" width="44.00390625" style="0" customWidth="1"/>
    <col min="2" max="2" width="21.140625" style="2" customWidth="1"/>
    <col min="3" max="3" width="2.57421875" style="9" customWidth="1"/>
    <col min="4" max="4" width="21.00390625" style="2" customWidth="1"/>
  </cols>
  <sheetData>
    <row r="1" ht="12.75">
      <c r="A1" s="4" t="s">
        <v>0</v>
      </c>
    </row>
    <row r="2" ht="12.75">
      <c r="A2" s="4"/>
    </row>
    <row r="3" ht="12.75">
      <c r="A3" s="4" t="s">
        <v>74</v>
      </c>
    </row>
    <row r="4" ht="12.75">
      <c r="A4" s="4" t="str">
        <f>+CCIE!A4</f>
        <v>FOR THE 9 MONTHS ENDED 31 DECEMBER 2003</v>
      </c>
    </row>
    <row r="7" spans="2:4" ht="12.75">
      <c r="B7" s="53">
        <v>2003</v>
      </c>
      <c r="C7" s="59"/>
      <c r="D7" s="53">
        <v>2003</v>
      </c>
    </row>
    <row r="8" spans="2:4" ht="12.75">
      <c r="B8" s="2" t="s">
        <v>140</v>
      </c>
      <c r="D8" s="2" t="s">
        <v>143</v>
      </c>
    </row>
    <row r="9" spans="2:4" ht="12.75">
      <c r="B9" s="5" t="s">
        <v>75</v>
      </c>
      <c r="C9" s="29"/>
      <c r="D9" s="5" t="s">
        <v>75</v>
      </c>
    </row>
    <row r="11" spans="1:4" ht="12.75">
      <c r="A11" t="s">
        <v>76</v>
      </c>
      <c r="B11" s="2">
        <f>+'CPL(2)'!F29</f>
        <v>-19068</v>
      </c>
      <c r="D11" s="2">
        <v>-33727</v>
      </c>
    </row>
    <row r="13" ht="12.75">
      <c r="A13" t="s">
        <v>77</v>
      </c>
    </row>
    <row r="15" spans="1:4" ht="12.75">
      <c r="A15" t="s">
        <v>78</v>
      </c>
      <c r="B15" s="2">
        <f>925+126+1996+115+1230+7487</f>
        <v>11879</v>
      </c>
      <c r="D15" s="2">
        <f>2146+2384+7558+855+208+2279+6709</f>
        <v>22139</v>
      </c>
    </row>
    <row r="16" spans="1:4" ht="12.75">
      <c r="A16" t="s">
        <v>79</v>
      </c>
      <c r="B16" s="2">
        <f>-244+840-286-323+91</f>
        <v>78</v>
      </c>
      <c r="D16" s="2">
        <f>751-391-858+23+1</f>
        <v>-474</v>
      </c>
    </row>
    <row r="17" spans="2:4" ht="12.75">
      <c r="B17" s="14"/>
      <c r="D17" s="14"/>
    </row>
    <row r="18" spans="1:4" ht="12.75">
      <c r="A18" t="s">
        <v>80</v>
      </c>
      <c r="B18" s="2">
        <f>SUM(B11:B17)</f>
        <v>-7111</v>
      </c>
      <c r="D18" s="2">
        <f>SUM(D11:D17)</f>
        <v>-12062</v>
      </c>
    </row>
    <row r="20" ht="12.75">
      <c r="A20" t="s">
        <v>81</v>
      </c>
    </row>
    <row r="21" spans="1:4" ht="12.75">
      <c r="A21" t="s">
        <v>82</v>
      </c>
      <c r="B21" s="2">
        <f>-2983+39+6927+8608-7600</f>
        <v>4991</v>
      </c>
      <c r="D21" s="2">
        <f>7723+2893</f>
        <v>10616</v>
      </c>
    </row>
    <row r="22" spans="1:4" ht="12.75">
      <c r="A22" t="s">
        <v>83</v>
      </c>
      <c r="B22" s="2">
        <f>-9600+20</f>
        <v>-9580</v>
      </c>
      <c r="D22" s="2">
        <v>-16614</v>
      </c>
    </row>
    <row r="23" spans="2:4" ht="12.75">
      <c r="B23" s="14"/>
      <c r="D23" s="14"/>
    </row>
    <row r="24" spans="1:4" ht="12.75">
      <c r="A24" t="s">
        <v>84</v>
      </c>
      <c r="B24" s="9">
        <f>SUM(B18:B23)</f>
        <v>-11700</v>
      </c>
      <c r="D24" s="9">
        <f>SUM(D18:D23)</f>
        <v>-18060</v>
      </c>
    </row>
    <row r="25" ht="12.75">
      <c r="B25" s="9"/>
    </row>
    <row r="26" spans="1:4" ht="12.75">
      <c r="A26" t="s">
        <v>85</v>
      </c>
      <c r="B26" s="9">
        <v>-883</v>
      </c>
      <c r="D26" s="2">
        <v>-138</v>
      </c>
    </row>
    <row r="27" spans="1:4" ht="12.75">
      <c r="A27" t="s">
        <v>86</v>
      </c>
      <c r="B27" s="9">
        <v>-1878</v>
      </c>
      <c r="D27" s="2">
        <v>-342</v>
      </c>
    </row>
    <row r="28" spans="1:4" ht="12.75">
      <c r="A28" t="s">
        <v>87</v>
      </c>
      <c r="B28" s="9">
        <v>286</v>
      </c>
      <c r="D28" s="2">
        <v>391</v>
      </c>
    </row>
    <row r="29" ht="12.75">
      <c r="B29" s="9"/>
    </row>
    <row r="30" ht="12.75">
      <c r="B30" s="9"/>
    </row>
    <row r="31" spans="1:4" ht="12.75">
      <c r="A31" t="s">
        <v>84</v>
      </c>
      <c r="B31" s="50">
        <f>SUM(B24:B30)</f>
        <v>-14175</v>
      </c>
      <c r="D31" s="50">
        <f>SUM(D24:D30)</f>
        <v>-18149</v>
      </c>
    </row>
    <row r="33" ht="12.75">
      <c r="A33" t="s">
        <v>88</v>
      </c>
    </row>
    <row r="34" spans="1:4" ht="12.75">
      <c r="A34" s="54"/>
      <c r="B34" s="14">
        <f>-497+117</f>
        <v>-380</v>
      </c>
      <c r="D34" s="14">
        <v>-11353</v>
      </c>
    </row>
    <row r="35" spans="1:2" ht="12.75">
      <c r="A35" s="54"/>
      <c r="B35" s="9"/>
    </row>
    <row r="36" spans="1:2" ht="12.75">
      <c r="A36" s="54"/>
      <c r="B36" s="9"/>
    </row>
    <row r="38" ht="12.75">
      <c r="A38" t="s">
        <v>89</v>
      </c>
    </row>
    <row r="39" spans="1:2" ht="12.75">
      <c r="A39" s="54" t="s">
        <v>113</v>
      </c>
      <c r="B39" s="9"/>
    </row>
    <row r="40" spans="1:4" ht="12.75">
      <c r="A40" t="s">
        <v>144</v>
      </c>
      <c r="B40" s="9">
        <v>47</v>
      </c>
      <c r="D40" s="2">
        <v>53030</v>
      </c>
    </row>
    <row r="41" spans="1:4" ht="12.75">
      <c r="A41" s="54" t="s">
        <v>109</v>
      </c>
      <c r="B41" s="9">
        <v>6927</v>
      </c>
      <c r="D41" s="2">
        <v>0</v>
      </c>
    </row>
    <row r="42" spans="1:4" ht="12.75">
      <c r="A42" s="54" t="s">
        <v>119</v>
      </c>
      <c r="B42" s="9">
        <f>+B59-D59</f>
        <v>-9065</v>
      </c>
      <c r="D42" s="2">
        <v>-4578</v>
      </c>
    </row>
    <row r="43" spans="1:4" ht="12.75">
      <c r="A43" s="54"/>
      <c r="B43" s="50">
        <f>SUM(B39:B42)</f>
        <v>-2091</v>
      </c>
      <c r="D43" s="50">
        <f>SUM(D39:D42)</f>
        <v>48452</v>
      </c>
    </row>
    <row r="44" spans="1:2" ht="12.75">
      <c r="A44" s="54"/>
      <c r="B44" s="9"/>
    </row>
    <row r="45" spans="1:2" ht="12.75">
      <c r="A45" s="54"/>
      <c r="B45" s="9"/>
    </row>
    <row r="47" spans="1:4" ht="12.75">
      <c r="A47" t="s">
        <v>90</v>
      </c>
      <c r="B47" s="2">
        <f>SUM(B31,B34,B43)</f>
        <v>-16646</v>
      </c>
      <c r="D47" s="2">
        <f>SUM(D31,D34,D43)</f>
        <v>18950</v>
      </c>
    </row>
    <row r="49" spans="1:4" ht="12.75">
      <c r="A49" t="s">
        <v>91</v>
      </c>
      <c r="B49" s="2">
        <f>+D60</f>
        <v>19954</v>
      </c>
      <c r="D49" s="2">
        <v>1004</v>
      </c>
    </row>
    <row r="51" spans="1:4" ht="13.5" thickBot="1">
      <c r="A51" t="s">
        <v>92</v>
      </c>
      <c r="B51" s="55">
        <f>SUM(B47:B49)</f>
        <v>3308</v>
      </c>
      <c r="D51" s="55">
        <f>SUM(D47:D49)</f>
        <v>19954</v>
      </c>
    </row>
    <row r="52" ht="13.5" thickTop="1"/>
    <row r="53" spans="1:4" ht="12.75">
      <c r="A53" t="s">
        <v>93</v>
      </c>
      <c r="B53" s="5" t="s">
        <v>141</v>
      </c>
      <c r="C53" s="29"/>
      <c r="D53" s="5" t="s">
        <v>100</v>
      </c>
    </row>
    <row r="54" spans="1:4" ht="12.75">
      <c r="A54" t="s">
        <v>94</v>
      </c>
      <c r="B54" s="2">
        <v>4357</v>
      </c>
      <c r="D54" s="2">
        <v>23007</v>
      </c>
    </row>
    <row r="55" spans="1:4" ht="12.75">
      <c r="A55" t="s">
        <v>95</v>
      </c>
      <c r="B55" s="2">
        <f>8749+6927</f>
        <v>15676</v>
      </c>
      <c r="D55" s="2">
        <v>3098</v>
      </c>
    </row>
    <row r="56" spans="2:4" ht="12.75">
      <c r="B56" s="14"/>
      <c r="D56" s="14"/>
    </row>
    <row r="57" spans="1:4" ht="12.75">
      <c r="A57" t="s">
        <v>142</v>
      </c>
      <c r="B57" s="2">
        <f>SUM(B54:B56)</f>
        <v>20033</v>
      </c>
      <c r="D57" s="2">
        <f>SUM(D54:D56)</f>
        <v>26105</v>
      </c>
    </row>
    <row r="58" spans="1:4" ht="12.75">
      <c r="A58" t="s">
        <v>112</v>
      </c>
      <c r="B58" s="2">
        <v>-1509</v>
      </c>
      <c r="D58" s="2">
        <v>0</v>
      </c>
    </row>
    <row r="59" spans="1:4" ht="12.75">
      <c r="A59" t="s">
        <v>96</v>
      </c>
      <c r="B59" s="2">
        <f>-4113-4176-6927</f>
        <v>-15216</v>
      </c>
      <c r="D59" s="2">
        <v>-6151</v>
      </c>
    </row>
    <row r="60" spans="2:4" ht="13.5" thickBot="1">
      <c r="B60" s="55">
        <f>SUM(B57:B59)</f>
        <v>3308</v>
      </c>
      <c r="D60" s="55">
        <f>SUM(D57:D59)</f>
        <v>19954</v>
      </c>
    </row>
    <row r="61" ht="13.5" thickTop="1"/>
  </sheetData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MSN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 GAMES</dc:creator>
  <cp:keywords/>
  <dc:description/>
  <cp:lastModifiedBy>Dataprep Holdings Bhd</cp:lastModifiedBy>
  <cp:lastPrinted>2004-02-21T12:00:37Z</cp:lastPrinted>
  <dcterms:created xsi:type="dcterms:W3CDTF">2003-02-27T03:53:09Z</dcterms:created>
  <dcterms:modified xsi:type="dcterms:W3CDTF">2004-02-26T05:38:50Z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-877473136</vt:i4>
  </property>
  <property fmtid="{D5CDD505-2E9C-101B-9397-08002B2CF9AE}" pid="3" name="_EmailSubject">
    <vt:lpwstr>Quarterly announcement</vt:lpwstr>
  </property>
  <property fmtid="{D5CDD505-2E9C-101B-9397-08002B2CF9AE}" pid="4" name="_AuthorEmail">
    <vt:lpwstr>sychen.dataprep@io2io.com</vt:lpwstr>
  </property>
  <property fmtid="{D5CDD505-2E9C-101B-9397-08002B2CF9AE}" pid="5" name="_AuthorEmailDisplayName">
    <vt:lpwstr>Chen SY</vt:lpwstr>
  </property>
  <property fmtid="{D5CDD505-2E9C-101B-9397-08002B2CF9AE}" pid="6" name="_ReviewingToolsShownOnce">
    <vt:lpwstr/>
  </property>
</Properties>
</file>